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Abril\"/>
    </mc:Choice>
  </mc:AlternateContent>
  <bookViews>
    <workbookView xWindow="0" yWindow="0" windowWidth="20460" windowHeight="7680" tabRatio="801" activeTab="2"/>
  </bookViews>
  <sheets>
    <sheet name="Perucámaras " sheetId="1" r:id="rId1"/>
    <sheet name="Índice" sheetId="3" r:id="rId2"/>
    <sheet name="Macro Región Sur" sheetId="14" r:id="rId3"/>
    <sheet name="1. Arequipa" sheetId="4" r:id="rId4"/>
    <sheet name="2. Cusco" sheetId="5" r:id="rId5"/>
    <sheet name="3. Madre de Dios" sheetId="6" r:id="rId6"/>
    <sheet name="4. Moquegua" sheetId="7" r:id="rId7"/>
    <sheet name="5. Puno" sheetId="8" r:id="rId8"/>
    <sheet name="6. Tacna" sheetId="9" r:id="rId9"/>
  </sheets>
  <externalReferences>
    <externalReference r:id="rId10"/>
    <externalReference r:id="rId11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6" l="1"/>
  <c r="H79" i="6"/>
  <c r="O17" i="14"/>
  <c r="O18" i="14"/>
  <c r="O19" i="14"/>
  <c r="O20" i="14"/>
  <c r="O21" i="14"/>
  <c r="O16" i="14"/>
  <c r="M22" i="14"/>
  <c r="F26" i="14"/>
  <c r="D26" i="14"/>
  <c r="G27" i="9"/>
  <c r="G27" i="6"/>
  <c r="G27" i="5"/>
  <c r="I27" i="4"/>
  <c r="G27" i="4"/>
  <c r="I26" i="5"/>
  <c r="I26" i="6"/>
  <c r="I26" i="7"/>
  <c r="I26" i="8"/>
  <c r="I26" i="9"/>
  <c r="I26" i="4"/>
  <c r="G26" i="5"/>
  <c r="G26" i="6"/>
  <c r="G26" i="7"/>
  <c r="G26" i="8"/>
  <c r="G26" i="9"/>
  <c r="G26" i="4"/>
  <c r="K25" i="6"/>
  <c r="K24" i="6"/>
  <c r="K23" i="6"/>
  <c r="K22" i="6"/>
  <c r="K21" i="6"/>
  <c r="K20" i="6"/>
  <c r="K19" i="6"/>
  <c r="K18" i="6"/>
  <c r="K17" i="6"/>
  <c r="K16" i="6"/>
  <c r="J20" i="6"/>
  <c r="H23" i="6"/>
  <c r="K26" i="6" l="1"/>
  <c r="K26" i="5"/>
  <c r="K26" i="4"/>
  <c r="J26" i="4"/>
  <c r="J17" i="6"/>
  <c r="H20" i="6"/>
  <c r="H18" i="6"/>
  <c r="K15" i="6"/>
  <c r="H16" i="6"/>
  <c r="H19" i="6"/>
  <c r="J25" i="6"/>
  <c r="J23" i="6"/>
  <c r="H26" i="6"/>
  <c r="J18" i="6"/>
  <c r="H21" i="6"/>
  <c r="J26" i="6"/>
  <c r="J21" i="6"/>
  <c r="H24" i="6"/>
  <c r="J16" i="6"/>
  <c r="J24" i="6"/>
  <c r="J19" i="6"/>
  <c r="H22" i="6"/>
  <c r="H17" i="6"/>
  <c r="J22" i="6"/>
  <c r="H25" i="6"/>
  <c r="H26" i="14"/>
  <c r="H89" i="14"/>
  <c r="H88" i="14"/>
  <c r="H87" i="14"/>
  <c r="H86" i="14"/>
  <c r="H85" i="14"/>
  <c r="H84" i="14"/>
  <c r="H83" i="14"/>
  <c r="H82" i="14"/>
  <c r="H81" i="14"/>
  <c r="H80" i="14"/>
  <c r="H77" i="14"/>
  <c r="H76" i="14"/>
  <c r="H75" i="14"/>
  <c r="H74" i="14"/>
  <c r="H73" i="14"/>
  <c r="H72" i="14"/>
  <c r="H71" i="14"/>
  <c r="H70" i="14"/>
  <c r="H69" i="14"/>
  <c r="H68" i="14"/>
  <c r="H53" i="14"/>
  <c r="H52" i="14"/>
  <c r="H51" i="14"/>
  <c r="H50" i="14"/>
  <c r="H49" i="14"/>
  <c r="H48" i="14"/>
  <c r="H47" i="14"/>
  <c r="H46" i="14"/>
  <c r="H45" i="14"/>
  <c r="H44" i="14"/>
  <c r="H31" i="14"/>
  <c r="H30" i="14"/>
  <c r="H29" i="14"/>
  <c r="H28" i="14"/>
  <c r="F27" i="14"/>
  <c r="F90" i="14" s="1"/>
  <c r="D27" i="14"/>
  <c r="E30" i="14" s="1"/>
  <c r="H25" i="14"/>
  <c r="H24" i="14"/>
  <c r="H23" i="14"/>
  <c r="H22" i="14"/>
  <c r="H21" i="14"/>
  <c r="H20" i="14"/>
  <c r="H19" i="14"/>
  <c r="H18" i="14"/>
  <c r="H17" i="14"/>
  <c r="H16" i="14"/>
  <c r="G18" i="14"/>
  <c r="D78" i="14"/>
  <c r="K89" i="5"/>
  <c r="K88" i="5"/>
  <c r="K87" i="5"/>
  <c r="K86" i="5"/>
  <c r="K85" i="5"/>
  <c r="K84" i="5"/>
  <c r="K83" i="5"/>
  <c r="K82" i="5"/>
  <c r="K81" i="5"/>
  <c r="K80" i="5"/>
  <c r="K77" i="5"/>
  <c r="K76" i="5"/>
  <c r="K75" i="5"/>
  <c r="K74" i="5"/>
  <c r="K73" i="5"/>
  <c r="K72" i="5"/>
  <c r="K71" i="5"/>
  <c r="K70" i="5"/>
  <c r="K69" i="5"/>
  <c r="K68" i="5"/>
  <c r="K89" i="6"/>
  <c r="K88" i="6"/>
  <c r="K87" i="6"/>
  <c r="K86" i="6"/>
  <c r="K85" i="6"/>
  <c r="K84" i="6"/>
  <c r="K83" i="6"/>
  <c r="K82" i="6"/>
  <c r="K81" i="6"/>
  <c r="K80" i="6"/>
  <c r="K77" i="6"/>
  <c r="K76" i="6"/>
  <c r="K75" i="6"/>
  <c r="K74" i="6"/>
  <c r="K73" i="6"/>
  <c r="K72" i="6"/>
  <c r="K71" i="6"/>
  <c r="K70" i="6"/>
  <c r="K69" i="6"/>
  <c r="K68" i="6"/>
  <c r="K89" i="7"/>
  <c r="K88" i="7"/>
  <c r="K87" i="7"/>
  <c r="K86" i="7"/>
  <c r="K85" i="7"/>
  <c r="K84" i="7"/>
  <c r="K83" i="7"/>
  <c r="K82" i="7"/>
  <c r="K81" i="7"/>
  <c r="K80" i="7"/>
  <c r="K77" i="7"/>
  <c r="K76" i="7"/>
  <c r="K75" i="7"/>
  <c r="K74" i="7"/>
  <c r="K73" i="7"/>
  <c r="K72" i="7"/>
  <c r="K71" i="7"/>
  <c r="K70" i="7"/>
  <c r="K69" i="7"/>
  <c r="K68" i="7"/>
  <c r="K89" i="8"/>
  <c r="K88" i="8"/>
  <c r="K87" i="8"/>
  <c r="K86" i="8"/>
  <c r="K85" i="8"/>
  <c r="K84" i="8"/>
  <c r="K83" i="8"/>
  <c r="K82" i="8"/>
  <c r="K81" i="8"/>
  <c r="K80" i="8"/>
  <c r="K77" i="8"/>
  <c r="K76" i="8"/>
  <c r="K75" i="8"/>
  <c r="K74" i="8"/>
  <c r="K73" i="8"/>
  <c r="K72" i="8"/>
  <c r="K71" i="8"/>
  <c r="K70" i="8"/>
  <c r="K69" i="8"/>
  <c r="K68" i="8"/>
  <c r="K89" i="9"/>
  <c r="K88" i="9"/>
  <c r="K87" i="9"/>
  <c r="K86" i="9"/>
  <c r="K85" i="9"/>
  <c r="K84" i="9"/>
  <c r="K83" i="9"/>
  <c r="K82" i="9"/>
  <c r="K81" i="9"/>
  <c r="K80" i="9"/>
  <c r="K77" i="9"/>
  <c r="K76" i="9"/>
  <c r="K75" i="9"/>
  <c r="K74" i="9"/>
  <c r="K73" i="9"/>
  <c r="K72" i="9"/>
  <c r="K71" i="9"/>
  <c r="K70" i="9"/>
  <c r="K69" i="9"/>
  <c r="K68" i="9"/>
  <c r="K89" i="4"/>
  <c r="K88" i="4"/>
  <c r="K87" i="4"/>
  <c r="K86" i="4"/>
  <c r="K85" i="4"/>
  <c r="K84" i="4"/>
  <c r="K83" i="4"/>
  <c r="K82" i="4"/>
  <c r="K81" i="4"/>
  <c r="K80" i="4"/>
  <c r="K77" i="4"/>
  <c r="K76" i="4"/>
  <c r="K75" i="4"/>
  <c r="K74" i="4"/>
  <c r="K73" i="4"/>
  <c r="K72" i="4"/>
  <c r="K71" i="4"/>
  <c r="K70" i="4"/>
  <c r="K69" i="4"/>
  <c r="K68" i="4"/>
  <c r="K53" i="5"/>
  <c r="K52" i="5"/>
  <c r="K51" i="5"/>
  <c r="K50" i="5"/>
  <c r="K49" i="5"/>
  <c r="K48" i="5"/>
  <c r="K47" i="5"/>
  <c r="K46" i="5"/>
  <c r="K45" i="5"/>
  <c r="K44" i="5"/>
  <c r="K53" i="6"/>
  <c r="K52" i="6"/>
  <c r="K51" i="6"/>
  <c r="K50" i="6"/>
  <c r="K49" i="6"/>
  <c r="K48" i="6"/>
  <c r="K47" i="6"/>
  <c r="K46" i="6"/>
  <c r="K45" i="6"/>
  <c r="K44" i="6"/>
  <c r="K53" i="7"/>
  <c r="K52" i="7"/>
  <c r="K51" i="7"/>
  <c r="K50" i="7"/>
  <c r="K49" i="7"/>
  <c r="K48" i="7"/>
  <c r="K47" i="7"/>
  <c r="K46" i="7"/>
  <c r="K45" i="7"/>
  <c r="K44" i="7"/>
  <c r="K53" i="8"/>
  <c r="K52" i="8"/>
  <c r="K51" i="8"/>
  <c r="K50" i="8"/>
  <c r="K49" i="8"/>
  <c r="K48" i="8"/>
  <c r="K47" i="8"/>
  <c r="K46" i="8"/>
  <c r="K45" i="8"/>
  <c r="K44" i="8"/>
  <c r="K53" i="9"/>
  <c r="K52" i="9"/>
  <c r="K51" i="9"/>
  <c r="K50" i="9"/>
  <c r="K49" i="9"/>
  <c r="K48" i="9"/>
  <c r="K47" i="9"/>
  <c r="K46" i="9"/>
  <c r="K45" i="9"/>
  <c r="K44" i="9"/>
  <c r="K53" i="4"/>
  <c r="K52" i="4"/>
  <c r="K51" i="4"/>
  <c r="K50" i="4"/>
  <c r="K49" i="4"/>
  <c r="K48" i="4"/>
  <c r="K47" i="4"/>
  <c r="K46" i="4"/>
  <c r="K45" i="4"/>
  <c r="K44" i="4"/>
  <c r="K31" i="5"/>
  <c r="K30" i="5"/>
  <c r="K29" i="5"/>
  <c r="K28" i="5"/>
  <c r="K25" i="5"/>
  <c r="K24" i="5"/>
  <c r="K23" i="5"/>
  <c r="K22" i="5"/>
  <c r="K21" i="5"/>
  <c r="K20" i="5"/>
  <c r="K19" i="5"/>
  <c r="K18" i="5"/>
  <c r="K17" i="5"/>
  <c r="K16" i="5"/>
  <c r="K31" i="6"/>
  <c r="K30" i="6"/>
  <c r="K29" i="6"/>
  <c r="K28" i="6"/>
  <c r="K31" i="7"/>
  <c r="K30" i="7"/>
  <c r="K29" i="7"/>
  <c r="K28" i="7"/>
  <c r="K25" i="7"/>
  <c r="K24" i="7"/>
  <c r="K23" i="7"/>
  <c r="K22" i="7"/>
  <c r="K21" i="7"/>
  <c r="K20" i="7"/>
  <c r="K19" i="7"/>
  <c r="K18" i="7"/>
  <c r="K17" i="7"/>
  <c r="K16" i="7"/>
  <c r="K31" i="8"/>
  <c r="K30" i="8"/>
  <c r="K29" i="8"/>
  <c r="K28" i="8"/>
  <c r="K25" i="8"/>
  <c r="K24" i="8"/>
  <c r="K23" i="8"/>
  <c r="K22" i="8"/>
  <c r="K21" i="8"/>
  <c r="K20" i="8"/>
  <c r="K19" i="8"/>
  <c r="K18" i="8"/>
  <c r="K17" i="8"/>
  <c r="K16" i="8"/>
  <c r="K31" i="9"/>
  <c r="K30" i="9"/>
  <c r="K29" i="9"/>
  <c r="K28" i="9"/>
  <c r="K25" i="9"/>
  <c r="K24" i="9"/>
  <c r="K23" i="9"/>
  <c r="K22" i="9"/>
  <c r="K21" i="9"/>
  <c r="K20" i="9"/>
  <c r="K19" i="9"/>
  <c r="K18" i="9"/>
  <c r="K17" i="9"/>
  <c r="K16" i="9"/>
  <c r="K31" i="4"/>
  <c r="K30" i="4"/>
  <c r="K29" i="4"/>
  <c r="K28" i="4"/>
  <c r="K25" i="4"/>
  <c r="K24" i="4"/>
  <c r="K23" i="4"/>
  <c r="K22" i="4"/>
  <c r="K21" i="4"/>
  <c r="K20" i="4"/>
  <c r="K19" i="4"/>
  <c r="K18" i="4"/>
  <c r="K17" i="4"/>
  <c r="K16" i="4"/>
  <c r="J25" i="4"/>
  <c r="J24" i="4"/>
  <c r="J23" i="4"/>
  <c r="J22" i="4"/>
  <c r="J21" i="4"/>
  <c r="J20" i="4"/>
  <c r="J19" i="4"/>
  <c r="J18" i="4"/>
  <c r="J17" i="4"/>
  <c r="J16" i="4"/>
  <c r="I27" i="5"/>
  <c r="J28" i="5" s="1"/>
  <c r="I27" i="6"/>
  <c r="I90" i="6" s="1"/>
  <c r="I27" i="7"/>
  <c r="J31" i="7" s="1"/>
  <c r="J21" i="7"/>
  <c r="I27" i="8"/>
  <c r="J31" i="8" s="1"/>
  <c r="J24" i="8"/>
  <c r="I27" i="9"/>
  <c r="J29" i="9" s="1"/>
  <c r="J18" i="9"/>
  <c r="I90" i="4"/>
  <c r="I78" i="4"/>
  <c r="H19" i="7"/>
  <c r="H20" i="8"/>
  <c r="H21" i="9"/>
  <c r="G90" i="5"/>
  <c r="G27" i="7"/>
  <c r="G27" i="8"/>
  <c r="H31" i="8" s="1"/>
  <c r="G90" i="9"/>
  <c r="H31" i="4"/>
  <c r="H29" i="7" l="1"/>
  <c r="G90" i="7"/>
  <c r="K27" i="7"/>
  <c r="K15" i="7"/>
  <c r="K27" i="6"/>
  <c r="J29" i="5"/>
  <c r="J22" i="5"/>
  <c r="J26" i="5"/>
  <c r="J20" i="5"/>
  <c r="J21" i="5"/>
  <c r="J23" i="5"/>
  <c r="K27" i="5"/>
  <c r="G78" i="5"/>
  <c r="G67" i="5" s="1"/>
  <c r="H74" i="5" s="1"/>
  <c r="H26" i="5"/>
  <c r="K15" i="5"/>
  <c r="J31" i="4"/>
  <c r="J28" i="4"/>
  <c r="J29" i="4"/>
  <c r="J30" i="4"/>
  <c r="K27" i="4"/>
  <c r="G90" i="4"/>
  <c r="G79" i="4" s="1"/>
  <c r="H24" i="4"/>
  <c r="H26" i="4"/>
  <c r="K15" i="4"/>
  <c r="G26" i="14"/>
  <c r="E26" i="14"/>
  <c r="G19" i="14"/>
  <c r="G22" i="14"/>
  <c r="G29" i="14"/>
  <c r="E19" i="14"/>
  <c r="E22" i="14"/>
  <c r="G25" i="14"/>
  <c r="E29" i="14"/>
  <c r="E16" i="14"/>
  <c r="G16" i="14"/>
  <c r="E20" i="14"/>
  <c r="G30" i="14"/>
  <c r="E25" i="14"/>
  <c r="E17" i="14"/>
  <c r="G20" i="14"/>
  <c r="E24" i="14"/>
  <c r="H27" i="14"/>
  <c r="F78" i="14"/>
  <c r="F67" i="14" s="1"/>
  <c r="G74" i="14" s="1"/>
  <c r="G17" i="14"/>
  <c r="G24" i="14"/>
  <c r="E28" i="14"/>
  <c r="E31" i="14"/>
  <c r="G21" i="14"/>
  <c r="G28" i="14"/>
  <c r="G31" i="14"/>
  <c r="D67" i="14"/>
  <c r="F79" i="14"/>
  <c r="G90" i="14" s="1"/>
  <c r="E23" i="14"/>
  <c r="D32" i="14"/>
  <c r="I27" i="14" s="1"/>
  <c r="D90" i="14"/>
  <c r="E18" i="14"/>
  <c r="G23" i="14"/>
  <c r="F32" i="14"/>
  <c r="F54" i="14" s="1"/>
  <c r="H15" i="14"/>
  <c r="E21" i="14"/>
  <c r="J30" i="9"/>
  <c r="J31" i="9"/>
  <c r="I90" i="9"/>
  <c r="K90" i="9" s="1"/>
  <c r="J28" i="9"/>
  <c r="J19" i="9"/>
  <c r="J20" i="9"/>
  <c r="J16" i="9"/>
  <c r="J21" i="9"/>
  <c r="J22" i="9"/>
  <c r="J23" i="9"/>
  <c r="I78" i="9"/>
  <c r="J24" i="9"/>
  <c r="J17" i="9"/>
  <c r="J25" i="9"/>
  <c r="K27" i="9"/>
  <c r="K15" i="9"/>
  <c r="G32" i="9"/>
  <c r="I90" i="8"/>
  <c r="J28" i="8"/>
  <c r="J29" i="8"/>
  <c r="J30" i="8"/>
  <c r="J17" i="8"/>
  <c r="J25" i="8"/>
  <c r="J18" i="8"/>
  <c r="I78" i="8"/>
  <c r="J19" i="8"/>
  <c r="J16" i="8"/>
  <c r="J20" i="8"/>
  <c r="J21" i="8"/>
  <c r="J22" i="8"/>
  <c r="J23" i="8"/>
  <c r="K27" i="8"/>
  <c r="G90" i="8"/>
  <c r="G79" i="8" s="1"/>
  <c r="K15" i="8"/>
  <c r="G32" i="8"/>
  <c r="I90" i="7"/>
  <c r="J28" i="7"/>
  <c r="J29" i="7"/>
  <c r="J30" i="7"/>
  <c r="J22" i="7"/>
  <c r="J23" i="7"/>
  <c r="J24" i="7"/>
  <c r="J17" i="7"/>
  <c r="J25" i="7"/>
  <c r="I78" i="7"/>
  <c r="J18" i="7"/>
  <c r="J16" i="7"/>
  <c r="J19" i="7"/>
  <c r="J20" i="7"/>
  <c r="G32" i="7"/>
  <c r="I79" i="6"/>
  <c r="J90" i="6" s="1"/>
  <c r="J28" i="6"/>
  <c r="J29" i="6"/>
  <c r="J31" i="6"/>
  <c r="J30" i="6"/>
  <c r="I78" i="6"/>
  <c r="G90" i="6"/>
  <c r="K90" i="6" s="1"/>
  <c r="G32" i="6"/>
  <c r="J30" i="5"/>
  <c r="J31" i="5"/>
  <c r="I90" i="5"/>
  <c r="K90" i="5" s="1"/>
  <c r="J24" i="5"/>
  <c r="I78" i="5"/>
  <c r="J16" i="5"/>
  <c r="J17" i="5"/>
  <c r="J25" i="5"/>
  <c r="J18" i="5"/>
  <c r="J19" i="5"/>
  <c r="G79" i="5"/>
  <c r="G32" i="5"/>
  <c r="I79" i="4"/>
  <c r="J90" i="4" s="1"/>
  <c r="I67" i="4"/>
  <c r="J76" i="4" s="1"/>
  <c r="G79" i="9"/>
  <c r="H22" i="9"/>
  <c r="H18" i="5"/>
  <c r="H24" i="9"/>
  <c r="H20" i="5"/>
  <c r="H21" i="8"/>
  <c r="H23" i="8"/>
  <c r="H30" i="9"/>
  <c r="H20" i="7"/>
  <c r="H30" i="7"/>
  <c r="H22" i="7"/>
  <c r="H29" i="6"/>
  <c r="H28" i="4"/>
  <c r="G78" i="4"/>
  <c r="H18" i="4"/>
  <c r="H23" i="9"/>
  <c r="H22" i="8"/>
  <c r="H21" i="7"/>
  <c r="H19" i="5"/>
  <c r="H30" i="4"/>
  <c r="H29" i="9"/>
  <c r="H31" i="7"/>
  <c r="H17" i="4"/>
  <c r="H29" i="4"/>
  <c r="H16" i="9"/>
  <c r="H20" i="4"/>
  <c r="H17" i="9"/>
  <c r="H25" i="9"/>
  <c r="H24" i="8"/>
  <c r="H23" i="7"/>
  <c r="H21" i="5"/>
  <c r="H28" i="9"/>
  <c r="H31" i="9"/>
  <c r="H30" i="6"/>
  <c r="G78" i="9"/>
  <c r="H16" i="4"/>
  <c r="H16" i="8"/>
  <c r="H21" i="4"/>
  <c r="H18" i="9"/>
  <c r="H17" i="8"/>
  <c r="H25" i="8"/>
  <c r="H24" i="7"/>
  <c r="H22" i="5"/>
  <c r="H28" i="8"/>
  <c r="H29" i="8"/>
  <c r="H31" i="6"/>
  <c r="G78" i="8"/>
  <c r="H16" i="7"/>
  <c r="H22" i="4"/>
  <c r="H19" i="9"/>
  <c r="H18" i="8"/>
  <c r="H17" i="7"/>
  <c r="H25" i="7"/>
  <c r="H23" i="5"/>
  <c r="H28" i="7"/>
  <c r="H30" i="8"/>
  <c r="H29" i="5"/>
  <c r="G78" i="7"/>
  <c r="H19" i="4"/>
  <c r="H23" i="4"/>
  <c r="H20" i="9"/>
  <c r="H19" i="8"/>
  <c r="H18" i="7"/>
  <c r="H24" i="5"/>
  <c r="H28" i="6"/>
  <c r="H30" i="5"/>
  <c r="G78" i="6"/>
  <c r="H25" i="4"/>
  <c r="H16" i="5"/>
  <c r="H17" i="5"/>
  <c r="H25" i="5"/>
  <c r="H28" i="5"/>
  <c r="H31" i="5"/>
  <c r="G32" i="4"/>
  <c r="I32" i="7"/>
  <c r="N19" i="14" s="1"/>
  <c r="I32" i="9"/>
  <c r="N21" i="14" s="1"/>
  <c r="I32" i="5"/>
  <c r="N17" i="14" s="1"/>
  <c r="I32" i="6"/>
  <c r="N18" i="14" s="1"/>
  <c r="I32" i="4"/>
  <c r="N16" i="14" s="1"/>
  <c r="I32" i="8"/>
  <c r="N20" i="14" s="1"/>
  <c r="M20" i="14" l="1"/>
  <c r="H27" i="8"/>
  <c r="H15" i="8"/>
  <c r="G33" i="8"/>
  <c r="M16" i="14"/>
  <c r="G33" i="4"/>
  <c r="H27" i="4"/>
  <c r="H15" i="4"/>
  <c r="M18" i="14"/>
  <c r="H15" i="6"/>
  <c r="G33" i="6"/>
  <c r="H27" i="6"/>
  <c r="M19" i="14"/>
  <c r="H15" i="7"/>
  <c r="G33" i="7"/>
  <c r="H27" i="7"/>
  <c r="M17" i="14"/>
  <c r="H27" i="5"/>
  <c r="G33" i="5"/>
  <c r="H15" i="5"/>
  <c r="M21" i="14"/>
  <c r="H27" i="9"/>
  <c r="G33" i="9"/>
  <c r="H15" i="9"/>
  <c r="H76" i="5"/>
  <c r="H71" i="5"/>
  <c r="H68" i="5"/>
  <c r="H69" i="5"/>
  <c r="H77" i="5"/>
  <c r="H75" i="5"/>
  <c r="H72" i="5"/>
  <c r="H73" i="5"/>
  <c r="H78" i="5"/>
  <c r="I54" i="9"/>
  <c r="I55" i="9" s="1"/>
  <c r="I54" i="8"/>
  <c r="I55" i="8" s="1"/>
  <c r="K78" i="7"/>
  <c r="I54" i="7"/>
  <c r="I55" i="7" s="1"/>
  <c r="J54" i="7" s="1"/>
  <c r="G79" i="7"/>
  <c r="K90" i="7"/>
  <c r="G54" i="7"/>
  <c r="K32" i="7"/>
  <c r="K78" i="6"/>
  <c r="I54" i="6"/>
  <c r="I55" i="6" s="1"/>
  <c r="K32" i="6"/>
  <c r="I54" i="5"/>
  <c r="I55" i="5" s="1"/>
  <c r="G91" i="5"/>
  <c r="K78" i="5"/>
  <c r="H70" i="5"/>
  <c r="K32" i="5"/>
  <c r="I54" i="4"/>
  <c r="I55" i="4" s="1"/>
  <c r="K79" i="4"/>
  <c r="H88" i="4"/>
  <c r="H80" i="4"/>
  <c r="H87" i="4"/>
  <c r="H84" i="4"/>
  <c r="H86" i="4"/>
  <c r="H85" i="4"/>
  <c r="H83" i="4"/>
  <c r="H82" i="4"/>
  <c r="H89" i="4"/>
  <c r="H81" i="4"/>
  <c r="K90" i="4"/>
  <c r="H90" i="4"/>
  <c r="G67" i="4"/>
  <c r="H78" i="4" s="1"/>
  <c r="K78" i="4"/>
  <c r="G54" i="4"/>
  <c r="K32" i="4"/>
  <c r="G73" i="14"/>
  <c r="H78" i="14"/>
  <c r="G69" i="14"/>
  <c r="G71" i="14"/>
  <c r="G77" i="14"/>
  <c r="G68" i="14"/>
  <c r="G72" i="14"/>
  <c r="G75" i="14"/>
  <c r="G70" i="14"/>
  <c r="G78" i="14"/>
  <c r="G76" i="14"/>
  <c r="E76" i="14"/>
  <c r="E68" i="14"/>
  <c r="E73" i="14"/>
  <c r="H67" i="14"/>
  <c r="E77" i="14"/>
  <c r="E74" i="14"/>
  <c r="E70" i="14"/>
  <c r="E69" i="14"/>
  <c r="E71" i="14"/>
  <c r="E75" i="14"/>
  <c r="E72" i="14"/>
  <c r="E78" i="14"/>
  <c r="G83" i="14"/>
  <c r="F91" i="14"/>
  <c r="G81" i="14"/>
  <c r="G88" i="14"/>
  <c r="G80" i="14"/>
  <c r="G84" i="14"/>
  <c r="G89" i="14"/>
  <c r="G86" i="14"/>
  <c r="G85" i="14"/>
  <c r="G82" i="14"/>
  <c r="G87" i="14"/>
  <c r="F55" i="14"/>
  <c r="H90" i="14"/>
  <c r="D79" i="14"/>
  <c r="E90" i="14" s="1"/>
  <c r="H32" i="14"/>
  <c r="D54" i="14"/>
  <c r="I79" i="9"/>
  <c r="K79" i="9" s="1"/>
  <c r="I67" i="9"/>
  <c r="H85" i="9"/>
  <c r="H84" i="9"/>
  <c r="H83" i="9"/>
  <c r="H82" i="9"/>
  <c r="H80" i="9"/>
  <c r="H89" i="9"/>
  <c r="H81" i="9"/>
  <c r="H88" i="9"/>
  <c r="H87" i="9"/>
  <c r="H86" i="9"/>
  <c r="H90" i="9"/>
  <c r="G67" i="9"/>
  <c r="H78" i="9" s="1"/>
  <c r="K78" i="9"/>
  <c r="G54" i="9"/>
  <c r="K32" i="9"/>
  <c r="I79" i="8"/>
  <c r="K79" i="8" s="1"/>
  <c r="I67" i="8"/>
  <c r="H82" i="8"/>
  <c r="H89" i="8"/>
  <c r="H88" i="8"/>
  <c r="H80" i="8"/>
  <c r="H85" i="8"/>
  <c r="H87" i="8"/>
  <c r="H86" i="8"/>
  <c r="H84" i="8"/>
  <c r="H83" i="8"/>
  <c r="H81" i="8"/>
  <c r="H90" i="8"/>
  <c r="K90" i="8"/>
  <c r="G67" i="8"/>
  <c r="K78" i="8"/>
  <c r="G54" i="8"/>
  <c r="K32" i="8"/>
  <c r="I79" i="7"/>
  <c r="I67" i="7"/>
  <c r="G67" i="7"/>
  <c r="J84" i="6"/>
  <c r="J88" i="6"/>
  <c r="J83" i="6"/>
  <c r="J82" i="6"/>
  <c r="J89" i="6"/>
  <c r="J81" i="6"/>
  <c r="J87" i="6"/>
  <c r="J85" i="6"/>
  <c r="J86" i="6"/>
  <c r="J80" i="6"/>
  <c r="I67" i="6"/>
  <c r="J78" i="6" s="1"/>
  <c r="G79" i="6"/>
  <c r="K79" i="6" s="1"/>
  <c r="G67" i="6"/>
  <c r="G54" i="6"/>
  <c r="I79" i="5"/>
  <c r="K79" i="5" s="1"/>
  <c r="I67" i="5"/>
  <c r="K67" i="5" s="1"/>
  <c r="H88" i="5"/>
  <c r="H87" i="5"/>
  <c r="H86" i="5"/>
  <c r="H83" i="5"/>
  <c r="H85" i="5"/>
  <c r="H84" i="5"/>
  <c r="H82" i="5"/>
  <c r="H80" i="5"/>
  <c r="H89" i="5"/>
  <c r="H81" i="5"/>
  <c r="H90" i="5"/>
  <c r="G54" i="5"/>
  <c r="J86" i="4"/>
  <c r="J81" i="4"/>
  <c r="J85" i="4"/>
  <c r="J84" i="4"/>
  <c r="J89" i="4"/>
  <c r="J83" i="4"/>
  <c r="J80" i="4"/>
  <c r="J82" i="4"/>
  <c r="J88" i="4"/>
  <c r="J87" i="4"/>
  <c r="J73" i="4"/>
  <c r="J72" i="4"/>
  <c r="J71" i="4"/>
  <c r="J78" i="4"/>
  <c r="J70" i="4"/>
  <c r="J75" i="4"/>
  <c r="J77" i="4"/>
  <c r="I91" i="4"/>
  <c r="J74" i="4"/>
  <c r="J69" i="4"/>
  <c r="J68" i="4"/>
  <c r="G91" i="9" l="1"/>
  <c r="K79" i="7"/>
  <c r="K54" i="7"/>
  <c r="H86" i="7"/>
  <c r="H87" i="7"/>
  <c r="H88" i="7"/>
  <c r="H83" i="7"/>
  <c r="H82" i="7"/>
  <c r="H81" i="7"/>
  <c r="H90" i="7"/>
  <c r="H85" i="7"/>
  <c r="H89" i="7"/>
  <c r="H84" i="7"/>
  <c r="H80" i="7"/>
  <c r="G91" i="7"/>
  <c r="K67" i="7"/>
  <c r="G55" i="7"/>
  <c r="H54" i="7" s="1"/>
  <c r="K54" i="6"/>
  <c r="H78" i="6"/>
  <c r="K67" i="6"/>
  <c r="K54" i="5"/>
  <c r="K54" i="4"/>
  <c r="G91" i="4"/>
  <c r="K91" i="4" s="1"/>
  <c r="G55" i="4"/>
  <c r="K55" i="4" s="1"/>
  <c r="H71" i="4"/>
  <c r="H70" i="4"/>
  <c r="H76" i="4"/>
  <c r="H68" i="4"/>
  <c r="H73" i="4"/>
  <c r="H72" i="4"/>
  <c r="H75" i="4"/>
  <c r="H77" i="4"/>
  <c r="H74" i="4"/>
  <c r="H69" i="4"/>
  <c r="K67" i="4"/>
  <c r="D55" i="14"/>
  <c r="E54" i="14" s="1"/>
  <c r="H54" i="14"/>
  <c r="G52" i="14"/>
  <c r="G44" i="14"/>
  <c r="G49" i="14"/>
  <c r="G50" i="14"/>
  <c r="G47" i="14"/>
  <c r="G46" i="14"/>
  <c r="G53" i="14"/>
  <c r="G45" i="14"/>
  <c r="G51" i="14"/>
  <c r="G48" i="14"/>
  <c r="G54" i="14"/>
  <c r="E86" i="14"/>
  <c r="E89" i="14"/>
  <c r="E83" i="14"/>
  <c r="E87" i="14"/>
  <c r="E84" i="14"/>
  <c r="E88" i="14"/>
  <c r="E80" i="14"/>
  <c r="E85" i="14"/>
  <c r="H79" i="14"/>
  <c r="E81" i="14"/>
  <c r="E82" i="14"/>
  <c r="D91" i="14"/>
  <c r="H91" i="14" s="1"/>
  <c r="J83" i="9"/>
  <c r="J82" i="9"/>
  <c r="J89" i="9"/>
  <c r="J81" i="9"/>
  <c r="J88" i="9"/>
  <c r="J87" i="9"/>
  <c r="J86" i="9"/>
  <c r="J85" i="9"/>
  <c r="J84" i="9"/>
  <c r="J80" i="9"/>
  <c r="J90" i="9"/>
  <c r="J47" i="9"/>
  <c r="J46" i="9"/>
  <c r="J53" i="9"/>
  <c r="J45" i="9"/>
  <c r="J52" i="9"/>
  <c r="J51" i="9"/>
  <c r="J50" i="9"/>
  <c r="J49" i="9"/>
  <c r="J48" i="9"/>
  <c r="J44" i="9"/>
  <c r="J54" i="9"/>
  <c r="J71" i="9"/>
  <c r="J70" i="9"/>
  <c r="J77" i="9"/>
  <c r="J69" i="9"/>
  <c r="J76" i="9"/>
  <c r="J75" i="9"/>
  <c r="J74" i="9"/>
  <c r="J73" i="9"/>
  <c r="J72" i="9"/>
  <c r="J68" i="9"/>
  <c r="I91" i="9"/>
  <c r="J78" i="9"/>
  <c r="K54" i="9"/>
  <c r="G55" i="9"/>
  <c r="H76" i="9"/>
  <c r="H74" i="9"/>
  <c r="H75" i="9"/>
  <c r="H73" i="9"/>
  <c r="H72" i="9"/>
  <c r="H71" i="9"/>
  <c r="H70" i="9"/>
  <c r="H68" i="9"/>
  <c r="K67" i="9"/>
  <c r="H77" i="9"/>
  <c r="H69" i="9"/>
  <c r="J88" i="8"/>
  <c r="J86" i="8"/>
  <c r="J87" i="8"/>
  <c r="J85" i="8"/>
  <c r="J80" i="8"/>
  <c r="J84" i="8"/>
  <c r="J82" i="8"/>
  <c r="J83" i="8"/>
  <c r="J89" i="8"/>
  <c r="J81" i="8"/>
  <c r="J90" i="8"/>
  <c r="J47" i="8"/>
  <c r="J46" i="8"/>
  <c r="J44" i="8"/>
  <c r="J53" i="8"/>
  <c r="J45" i="8"/>
  <c r="J52" i="8"/>
  <c r="J51" i="8"/>
  <c r="J50" i="8"/>
  <c r="J49" i="8"/>
  <c r="J48" i="8"/>
  <c r="J54" i="8"/>
  <c r="J71" i="8"/>
  <c r="J70" i="8"/>
  <c r="J68" i="8"/>
  <c r="J77" i="8"/>
  <c r="J69" i="8"/>
  <c r="J76" i="8"/>
  <c r="J75" i="8"/>
  <c r="J74" i="8"/>
  <c r="J73" i="8"/>
  <c r="J72" i="8"/>
  <c r="I91" i="8"/>
  <c r="J78" i="8"/>
  <c r="H76" i="8"/>
  <c r="H68" i="8"/>
  <c r="H75" i="8"/>
  <c r="H72" i="8"/>
  <c r="H71" i="8"/>
  <c r="H74" i="8"/>
  <c r="K67" i="8"/>
  <c r="H73" i="8"/>
  <c r="H70" i="8"/>
  <c r="H77" i="8"/>
  <c r="H69" i="8"/>
  <c r="G91" i="8"/>
  <c r="K54" i="8"/>
  <c r="G55" i="8"/>
  <c r="H54" i="8" s="1"/>
  <c r="H78" i="8"/>
  <c r="J88" i="7"/>
  <c r="J80" i="7"/>
  <c r="J87" i="7"/>
  <c r="J86" i="7"/>
  <c r="J85" i="7"/>
  <c r="J84" i="7"/>
  <c r="J83" i="7"/>
  <c r="J82" i="7"/>
  <c r="J89" i="7"/>
  <c r="J81" i="7"/>
  <c r="J90" i="7"/>
  <c r="J46" i="7"/>
  <c r="J53" i="7"/>
  <c r="J45" i="7"/>
  <c r="J52" i="7"/>
  <c r="J44" i="7"/>
  <c r="J51" i="7"/>
  <c r="J50" i="7"/>
  <c r="J49" i="7"/>
  <c r="J48" i="7"/>
  <c r="J47" i="7"/>
  <c r="J74" i="7"/>
  <c r="J73" i="7"/>
  <c r="J72" i="7"/>
  <c r="J71" i="7"/>
  <c r="J70" i="7"/>
  <c r="J77" i="7"/>
  <c r="J69" i="7"/>
  <c r="J76" i="7"/>
  <c r="J68" i="7"/>
  <c r="J75" i="7"/>
  <c r="I91" i="7"/>
  <c r="J78" i="7"/>
  <c r="H71" i="7"/>
  <c r="H77" i="7"/>
  <c r="H70" i="7"/>
  <c r="H76" i="7"/>
  <c r="H75" i="7"/>
  <c r="H73" i="7"/>
  <c r="H74" i="7"/>
  <c r="H68" i="7"/>
  <c r="H72" i="7"/>
  <c r="H69" i="7"/>
  <c r="H78" i="7"/>
  <c r="J74" i="6"/>
  <c r="J68" i="6"/>
  <c r="J71" i="6"/>
  <c r="J73" i="6"/>
  <c r="J70" i="6"/>
  <c r="J72" i="6"/>
  <c r="J77" i="6"/>
  <c r="J69" i="6"/>
  <c r="J76" i="6"/>
  <c r="J75" i="6"/>
  <c r="I91" i="6"/>
  <c r="J49" i="6"/>
  <c r="J46" i="6"/>
  <c r="J47" i="6"/>
  <c r="J53" i="6"/>
  <c r="J45" i="6"/>
  <c r="J52" i="6"/>
  <c r="J48" i="6"/>
  <c r="J51" i="6"/>
  <c r="J50" i="6"/>
  <c r="J44" i="6"/>
  <c r="J54" i="6"/>
  <c r="H87" i="6"/>
  <c r="H85" i="6"/>
  <c r="H86" i="6"/>
  <c r="H84" i="6"/>
  <c r="H80" i="6"/>
  <c r="H83" i="6"/>
  <c r="H89" i="6"/>
  <c r="H82" i="6"/>
  <c r="H81" i="6"/>
  <c r="H88" i="6"/>
  <c r="H90" i="6"/>
  <c r="G55" i="6"/>
  <c r="G91" i="6"/>
  <c r="H70" i="6"/>
  <c r="H77" i="6"/>
  <c r="H69" i="6"/>
  <c r="H75" i="6"/>
  <c r="H74" i="6"/>
  <c r="H72" i="6"/>
  <c r="H73" i="6"/>
  <c r="H71" i="6"/>
  <c r="H76" i="6"/>
  <c r="J90" i="5"/>
  <c r="J88" i="5"/>
  <c r="J87" i="5"/>
  <c r="J86" i="5"/>
  <c r="J81" i="5"/>
  <c r="J85" i="5"/>
  <c r="J84" i="5"/>
  <c r="J80" i="5"/>
  <c r="J83" i="5"/>
  <c r="J82" i="5"/>
  <c r="J89" i="5"/>
  <c r="J47" i="5"/>
  <c r="J46" i="5"/>
  <c r="J53" i="5"/>
  <c r="J45" i="5"/>
  <c r="J52" i="5"/>
  <c r="J51" i="5"/>
  <c r="J44" i="5"/>
  <c r="J50" i="5"/>
  <c r="J49" i="5"/>
  <c r="J48" i="5"/>
  <c r="J70" i="5"/>
  <c r="J69" i="5"/>
  <c r="J77" i="5"/>
  <c r="J76" i="5"/>
  <c r="J75" i="5"/>
  <c r="J74" i="5"/>
  <c r="J73" i="5"/>
  <c r="J71" i="5"/>
  <c r="J72" i="5"/>
  <c r="J68" i="5"/>
  <c r="I91" i="5"/>
  <c r="K91" i="5" s="1"/>
  <c r="J54" i="5"/>
  <c r="J78" i="5"/>
  <c r="G55" i="5"/>
  <c r="K55" i="5" s="1"/>
  <c r="J52" i="4"/>
  <c r="J50" i="4"/>
  <c r="J49" i="4"/>
  <c r="J48" i="4"/>
  <c r="J47" i="4"/>
  <c r="J46" i="4"/>
  <c r="J51" i="4"/>
  <c r="J53" i="4"/>
  <c r="J45" i="4"/>
  <c r="J44" i="4"/>
  <c r="J54" i="4"/>
  <c r="H47" i="7" l="1"/>
  <c r="H44" i="7"/>
  <c r="K91" i="7"/>
  <c r="H46" i="7"/>
  <c r="H49" i="7"/>
  <c r="H52" i="7"/>
  <c r="H53" i="7"/>
  <c r="H45" i="7"/>
  <c r="H51" i="7"/>
  <c r="H50" i="7"/>
  <c r="K55" i="7"/>
  <c r="H48" i="7"/>
  <c r="K91" i="6"/>
  <c r="H54" i="6"/>
  <c r="K55" i="6"/>
  <c r="H46" i="4"/>
  <c r="H47" i="4"/>
  <c r="H54" i="4"/>
  <c r="H49" i="4"/>
  <c r="H48" i="4"/>
  <c r="H50" i="4"/>
  <c r="H51" i="4"/>
  <c r="H44" i="4"/>
  <c r="H45" i="4"/>
  <c r="H52" i="4"/>
  <c r="H53" i="4"/>
  <c r="E47" i="14"/>
  <c r="E53" i="14"/>
  <c r="E52" i="14"/>
  <c r="E44" i="14"/>
  <c r="E45" i="14"/>
  <c r="E49" i="14"/>
  <c r="E48" i="14"/>
  <c r="E46" i="14"/>
  <c r="H55" i="14"/>
  <c r="E51" i="14"/>
  <c r="E50" i="14"/>
  <c r="K91" i="9"/>
  <c r="K55" i="9"/>
  <c r="H53" i="9"/>
  <c r="H47" i="9"/>
  <c r="H45" i="9"/>
  <c r="H54" i="9"/>
  <c r="H52" i="9"/>
  <c r="H51" i="9"/>
  <c r="H49" i="9"/>
  <c r="H50" i="9"/>
  <c r="H44" i="9"/>
  <c r="H46" i="9"/>
  <c r="H48" i="9"/>
  <c r="K91" i="8"/>
  <c r="K55" i="8"/>
  <c r="H48" i="8"/>
  <c r="H45" i="8"/>
  <c r="H47" i="8"/>
  <c r="H51" i="8"/>
  <c r="H44" i="8"/>
  <c r="H46" i="8"/>
  <c r="H53" i="8"/>
  <c r="H52" i="8"/>
  <c r="H49" i="8"/>
  <c r="H50" i="8"/>
  <c r="H45" i="6"/>
  <c r="H51" i="6"/>
  <c r="H48" i="6"/>
  <c r="H50" i="6"/>
  <c r="H52" i="6"/>
  <c r="H47" i="6"/>
  <c r="H49" i="6"/>
  <c r="H44" i="6"/>
  <c r="H46" i="6"/>
  <c r="H53" i="6"/>
  <c r="H52" i="5"/>
  <c r="H51" i="5"/>
  <c r="H50" i="5"/>
  <c r="H46" i="5"/>
  <c r="H48" i="5"/>
  <c r="H49" i="5"/>
  <c r="H44" i="5"/>
  <c r="H47" i="5"/>
  <c r="H53" i="5"/>
  <c r="H45" i="5"/>
  <c r="H54" i="5"/>
</calcChain>
</file>

<file path=xl/sharedStrings.xml><?xml version="1.0" encoding="utf-8"?>
<sst xmlns="http://schemas.openxmlformats.org/spreadsheetml/2006/main" count="618" uniqueCount="172">
  <si>
    <t xml:space="preserve">Información ampliada del Reporte Regional </t>
  </si>
  <si>
    <t>Índice</t>
  </si>
  <si>
    <t>Total</t>
  </si>
  <si>
    <t xml:space="preserve">1. Exportaciones según Sector </t>
  </si>
  <si>
    <t>Sectores</t>
  </si>
  <si>
    <t>No tradicional</t>
  </si>
  <si>
    <t>Tradicional</t>
  </si>
  <si>
    <t>Par.% FOB</t>
  </si>
  <si>
    <t>FOB 2021</t>
  </si>
  <si>
    <t>Fuente: Camtrade Plus</t>
  </si>
  <si>
    <t>Elaboración: CIE -PERUCÁMARAS</t>
  </si>
  <si>
    <t>País</t>
  </si>
  <si>
    <t>Otros</t>
  </si>
  <si>
    <t>2. Exportaciones: Principales Socios comerciales</t>
  </si>
  <si>
    <t>3. Exportaciones: Principales productos según sector</t>
  </si>
  <si>
    <t>Químico</t>
  </si>
  <si>
    <t>Pesca No Tradicional</t>
  </si>
  <si>
    <t>Sidero Metalúrgico</t>
  </si>
  <si>
    <t>Minería No Metálica</t>
  </si>
  <si>
    <t>Textil y Confecciones</t>
  </si>
  <si>
    <t>Metal Mecánico</t>
  </si>
  <si>
    <t>Industria de Papel y Cartón</t>
  </si>
  <si>
    <t>Maderas</t>
  </si>
  <si>
    <t>Minería</t>
  </si>
  <si>
    <t>Pesca Tradicional</t>
  </si>
  <si>
    <t>Agro Tradicional</t>
  </si>
  <si>
    <t>Petróleo y Gas Natural</t>
  </si>
  <si>
    <t>China</t>
  </si>
  <si>
    <t>Alemania</t>
  </si>
  <si>
    <t>Japón</t>
  </si>
  <si>
    <t>EE.UU.</t>
  </si>
  <si>
    <t>Bélgica</t>
  </si>
  <si>
    <t>España</t>
  </si>
  <si>
    <t>Corea del Sur</t>
  </si>
  <si>
    <t>Países Bajos</t>
  </si>
  <si>
    <t>Chile</t>
  </si>
  <si>
    <t>Paltas</t>
  </si>
  <si>
    <t>Agro No Tradicional</t>
  </si>
  <si>
    <t>India</t>
  </si>
  <si>
    <t>Filipinas</t>
  </si>
  <si>
    <t>Canadá</t>
  </si>
  <si>
    <t>Joyería</t>
  </si>
  <si>
    <t>Pieles y Cueros</t>
  </si>
  <si>
    <t>Calzado</t>
  </si>
  <si>
    <t>Suiza</t>
  </si>
  <si>
    <t>Emiratos Árabes</t>
  </si>
  <si>
    <t>Otroas</t>
  </si>
  <si>
    <t>Italia</t>
  </si>
  <si>
    <t>Dinamarca</t>
  </si>
  <si>
    <t>Macro Región Sur</t>
  </si>
  <si>
    <t>Arequipa</t>
  </si>
  <si>
    <t>Pelo Fino Cardado o peinado</t>
  </si>
  <si>
    <t>Cusco</t>
  </si>
  <si>
    <t>Madre de Dios</t>
  </si>
  <si>
    <t>Moquegua</t>
  </si>
  <si>
    <t>Puno</t>
  </si>
  <si>
    <t>Tacna</t>
  </si>
  <si>
    <t xml:space="preserve">Agro No Tradicional </t>
  </si>
  <si>
    <t xml:space="preserve">Pesca No Tradicional </t>
  </si>
  <si>
    <t xml:space="preserve">Químico </t>
  </si>
  <si>
    <t xml:space="preserve">Agro Tradicional </t>
  </si>
  <si>
    <t>Polonia</t>
  </si>
  <si>
    <t>EE.UU</t>
  </si>
  <si>
    <t>Francia</t>
  </si>
  <si>
    <t>Vietnam</t>
  </si>
  <si>
    <t>Brasil</t>
  </si>
  <si>
    <t>Bolivia</t>
  </si>
  <si>
    <t>Madera moldurada</t>
  </si>
  <si>
    <t>Los demás de ipé</t>
  </si>
  <si>
    <t>Demás maderas aserradas</t>
  </si>
  <si>
    <t>Ácido sulfúrico</t>
  </si>
  <si>
    <t>Grasas y aceites de pescado</t>
  </si>
  <si>
    <t>Cal viva</t>
  </si>
  <si>
    <t>Cebollas y chalotes</t>
  </si>
  <si>
    <t>Orégano</t>
  </si>
  <si>
    <t>Los demás filetes congelados</t>
  </si>
  <si>
    <t>Los demás azúcares de caña en bruto</t>
  </si>
  <si>
    <t xml:space="preserve">Petróleo y Gas Natural </t>
  </si>
  <si>
    <t>Aceitunas preparadas</t>
  </si>
  <si>
    <t>Edición N° 504</t>
  </si>
  <si>
    <t>Exportaciones 2022</t>
  </si>
  <si>
    <t>Martes 11 de abril 2022</t>
  </si>
  <si>
    <t>Macro Región Sur: Exportaciones 2021-2022</t>
  </si>
  <si>
    <t>Macro Región Sur: Exportaciones Tradicionales y No Tradicionales 2021-2022</t>
  </si>
  <si>
    <t>(Valor FOB a diciembre en Millones de US$)</t>
  </si>
  <si>
    <t>FOB 2022</t>
  </si>
  <si>
    <t>Exportaciones: Principales Socios Comerciales 2021-2022</t>
  </si>
  <si>
    <t>Var. % 22/21</t>
  </si>
  <si>
    <t>Principales Exportaciones Tradicionales y No Tradicionales 2021-2022</t>
  </si>
  <si>
    <t>Arequipa: Exportaciones 2022</t>
  </si>
  <si>
    <t>Exportaciones Tradicionales y No Tradicionales 2021-2022</t>
  </si>
  <si>
    <t>Artesanías/Decoración</t>
  </si>
  <si>
    <t>Indonesia</t>
  </si>
  <si>
    <t>Letonía</t>
  </si>
  <si>
    <t>Alcachofas preparadas o conservadas</t>
  </si>
  <si>
    <t>Las demás algas</t>
  </si>
  <si>
    <t>Ácido ortobórico</t>
  </si>
  <si>
    <t>Demás hilados de lana o pelo fino</t>
  </si>
  <si>
    <t>Uvas frescas</t>
  </si>
  <si>
    <t>Hígados, huevas y lechas de pescado congelado</t>
  </si>
  <si>
    <t>Demás cemento portland</t>
  </si>
  <si>
    <t>Hilados de pelo fino, sin acondicionar para la venta al por menor</t>
  </si>
  <si>
    <t>Hilados de lana o pelo fino, acondicionado para la venta al por menor</t>
  </si>
  <si>
    <t>Minerales de cobre y sus concentrados</t>
  </si>
  <si>
    <t>Oro en demás formas, en bruto, incluido el oro platinado</t>
  </si>
  <si>
    <t>Demás minerales de molibdeno y sus concentrados</t>
  </si>
  <si>
    <t>Cátodos y secciones de cátodos, de cobre refinado</t>
  </si>
  <si>
    <t>Los demás minerales de zinc y sus concentrados</t>
  </si>
  <si>
    <t>Minerales de plomo y sus concentrados</t>
  </si>
  <si>
    <t>Minerales de plata y sus concentrados</t>
  </si>
  <si>
    <t>Los demás gasolina sin tetraelio de plomo, con un número de ron, superior o igual a 84, pero inferior a 90</t>
  </si>
  <si>
    <t>Minerales de oro y sus concentrados</t>
  </si>
  <si>
    <t>Demás pelos finos</t>
  </si>
  <si>
    <t>Café sin tostar, sin descafeinar</t>
  </si>
  <si>
    <t>Minerales de hierro y sus concentrados</t>
  </si>
  <si>
    <t>Cacao en grano, crudo</t>
  </si>
  <si>
    <t>Maíz blanco gigante</t>
  </si>
  <si>
    <t>Paltas, frescas o secas</t>
  </si>
  <si>
    <t>Demás hortalizas, congeladas</t>
  </si>
  <si>
    <t>Materias colorantes de achiote</t>
  </si>
  <si>
    <t>Demás hongos; trufas, secas</t>
  </si>
  <si>
    <t>Alcachofas preparadas o conservadas, sin congelar</t>
  </si>
  <si>
    <t>Guantes, mitones y manoplas, de punto</t>
  </si>
  <si>
    <t>Demás suéteres de punto, de pelos finos</t>
  </si>
  <si>
    <t>Sombreros y demás tocados, de punto</t>
  </si>
  <si>
    <t>Aceites blancos</t>
  </si>
  <si>
    <t>Café tostado, sin descafeinar</t>
  </si>
  <si>
    <t>Nueces del brasil sin cáscara</t>
  </si>
  <si>
    <t>Los demás maderas tropicales</t>
  </si>
  <si>
    <t>Tablillas y frisos para parqués</t>
  </si>
  <si>
    <t>Castañas, sin cáscara</t>
  </si>
  <si>
    <t>Los demás maderas de ipé</t>
  </si>
  <si>
    <t>Madera moldurada, distintas de las coníferas</t>
  </si>
  <si>
    <t>Cátodos y secciones de cátodos</t>
  </si>
  <si>
    <t>Anodos de cobre para refinado electrolítico</t>
  </si>
  <si>
    <t>Harina, polvo y "pellets" de pescado</t>
  </si>
  <si>
    <t>Cobre "blister" sin refinar</t>
  </si>
  <si>
    <t>Filetes y dempas carne de pescado</t>
  </si>
  <si>
    <t>Arándanos, frescos</t>
  </si>
  <si>
    <t>Jibas, calamares y potas</t>
  </si>
  <si>
    <t>Demás desperdicios y desechos, de metal precioso</t>
  </si>
  <si>
    <t>Demás vehículos automóviles para usos especiales</t>
  </si>
  <si>
    <t>Desperdicios y desechos, de aceros aleados</t>
  </si>
  <si>
    <t>Café tostado, molido</t>
  </si>
  <si>
    <t xml:space="preserve">Café tostado, en grano </t>
  </si>
  <si>
    <t>Lana sucia, esquilada</t>
  </si>
  <si>
    <t>Pelo fino, de alpaca o de llama</t>
  </si>
  <si>
    <t>Minerales de antimonio y sus concentrados</t>
  </si>
  <si>
    <t>Filetes congelados de truchas</t>
  </si>
  <si>
    <t xml:space="preserve">Demás papas </t>
  </si>
  <si>
    <t>Los demás quinua</t>
  </si>
  <si>
    <t>Demás máquinas y aparatos para quebrantar</t>
  </si>
  <si>
    <t>Camotes</t>
  </si>
  <si>
    <t>Gas natural, gaseoso</t>
  </si>
  <si>
    <t>Demás azúcares de caña o de remolacha</t>
  </si>
  <si>
    <t>Hígados, huevas y lechas, de pescado</t>
  </si>
  <si>
    <t>Aceitunas conservadas provisionalmente</t>
  </si>
  <si>
    <t>Papel higiénico</t>
  </si>
  <si>
    <t>Placas, láminas, hojas y tiras</t>
  </si>
  <si>
    <t>Pastas alimenticias sin cocer</t>
  </si>
  <si>
    <t>Tacna: Exportaciones 2022</t>
  </si>
  <si>
    <t>Puno: Exportaciones 2022</t>
  </si>
  <si>
    <t>Moquegua: Exportaciones 2022</t>
  </si>
  <si>
    <t>Madre de Dios: Exportaciones 2022</t>
  </si>
  <si>
    <t>Cusco: Exportaciones 2022</t>
  </si>
  <si>
    <t>Harina, polvo y "pellets", de pescado</t>
  </si>
  <si>
    <t>Ácido Sulfúrico</t>
  </si>
  <si>
    <t>Pelo fino cardado o peinado</t>
  </si>
  <si>
    <t>Alcachofas preparadas</t>
  </si>
  <si>
    <t>Hígados,huevas y lechas de pescado congelado</t>
  </si>
  <si>
    <t>Hilado de lana o pelo fino</t>
  </si>
  <si>
    <t>Macro Región Sur: Exportaciones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</si>
</sst>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&quot;, &quot;dd&quot; de &quot;mmmm&quot; de &quot;yyyy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FEDED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3" fillId="0" borderId="0" applyNumberFormat="0" applyFill="0" applyBorder="0" applyAlignment="0" applyProtection="0"/>
  </cellStyleXfs>
  <cellXfs count="82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4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9" fillId="2" borderId="0" xfId="0" applyFont="1" applyFill="1"/>
    <xf numFmtId="3" fontId="19" fillId="2" borderId="1" xfId="0" applyNumberFormat="1" applyFont="1" applyFill="1" applyBorder="1" applyAlignment="1">
      <alignment horizontal="right"/>
    </xf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2" borderId="6" xfId="0" applyFont="1" applyFill="1" applyBorder="1"/>
    <xf numFmtId="0" fontId="17" fillId="2" borderId="7" xfId="0" applyFont="1" applyFill="1" applyBorder="1"/>
    <xf numFmtId="0" fontId="17" fillId="2" borderId="8" xfId="0" applyFont="1" applyFill="1" applyBorder="1"/>
    <xf numFmtId="0" fontId="17" fillId="2" borderId="9" xfId="0" applyFont="1" applyFill="1" applyBorder="1"/>
    <xf numFmtId="0" fontId="18" fillId="2" borderId="0" xfId="0" applyFont="1" applyFill="1"/>
    <xf numFmtId="0" fontId="19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center"/>
    </xf>
    <xf numFmtId="3" fontId="18" fillId="2" borderId="1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1" xfId="0" applyFont="1" applyFill="1" applyBorder="1" applyAlignment="1">
      <alignment horizontal="left" indent="2"/>
    </xf>
    <xf numFmtId="9" fontId="19" fillId="2" borderId="1" xfId="1" applyFont="1" applyFill="1" applyBorder="1" applyAlignment="1">
      <alignment horizontal="right"/>
    </xf>
    <xf numFmtId="9" fontId="18" fillId="2" borderId="1" xfId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4" fontId="18" fillId="2" borderId="1" xfId="0" applyNumberFormat="1" applyFont="1" applyFill="1" applyBorder="1" applyAlignment="1">
      <alignment horizontal="right"/>
    </xf>
    <xf numFmtId="165" fontId="19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0" fontId="17" fillId="2" borderId="1" xfId="0" applyFont="1" applyFill="1" applyBorder="1" applyAlignment="1">
      <alignment horizontal="left" indent="2"/>
    </xf>
    <xf numFmtId="3" fontId="17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left" indent="2"/>
    </xf>
    <xf numFmtId="165" fontId="17" fillId="2" borderId="1" xfId="0" applyNumberFormat="1" applyFont="1" applyFill="1" applyBorder="1" applyAlignment="1">
      <alignment horizontal="right"/>
    </xf>
    <xf numFmtId="0" fontId="23" fillId="2" borderId="0" xfId="3" applyFill="1"/>
    <xf numFmtId="0" fontId="18" fillId="2" borderId="1" xfId="0" applyFont="1" applyFill="1" applyBorder="1" applyAlignment="1">
      <alignment horizontal="left" indent="2"/>
    </xf>
    <xf numFmtId="4" fontId="19" fillId="2" borderId="1" xfId="0" applyNumberFormat="1" applyFont="1" applyFill="1" applyBorder="1" applyAlignment="1">
      <alignment horizontal="right"/>
    </xf>
    <xf numFmtId="3" fontId="18" fillId="2" borderId="0" xfId="0" applyNumberFormat="1" applyFont="1" applyFill="1" applyAlignment="1">
      <alignment horizontal="left"/>
    </xf>
    <xf numFmtId="9" fontId="17" fillId="2" borderId="0" xfId="1" applyFont="1" applyFill="1" applyBorder="1"/>
    <xf numFmtId="9" fontId="18" fillId="2" borderId="0" xfId="1" applyFont="1" applyFill="1" applyBorder="1" applyAlignment="1">
      <alignment horizontal="right"/>
    </xf>
    <xf numFmtId="0" fontId="19" fillId="2" borderId="0" xfId="0" applyFont="1" applyFill="1" applyBorder="1"/>
    <xf numFmtId="0" fontId="18" fillId="2" borderId="0" xfId="0" applyFont="1" applyFill="1" applyBorder="1" applyAlignment="1">
      <alignment horizontal="left"/>
    </xf>
    <xf numFmtId="3" fontId="19" fillId="2" borderId="0" xfId="0" applyNumberFormat="1" applyFont="1" applyFill="1" applyBorder="1"/>
    <xf numFmtId="0" fontId="1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18" fillId="2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17" fillId="2" borderId="0" xfId="0" applyFont="1" applyFill="1" applyBorder="1"/>
    <xf numFmtId="0" fontId="19" fillId="2" borderId="0" xfId="0" applyFont="1" applyFill="1" applyBorder="1" applyAlignment="1">
      <alignment horizontal="left"/>
    </xf>
    <xf numFmtId="9" fontId="18" fillId="2" borderId="0" xfId="1" applyFont="1" applyFill="1" applyBorder="1" applyAlignment="1">
      <alignment horizontal="center"/>
    </xf>
    <xf numFmtId="9" fontId="18" fillId="2" borderId="1" xfId="1" applyNumberFormat="1" applyFont="1" applyFill="1" applyBorder="1" applyAlignment="1">
      <alignment horizontal="right"/>
    </xf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2" borderId="0" xfId="0" applyFont="1" applyFill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</cellXfs>
  <cellStyles count="4">
    <cellStyle name="Hipervínculo" xfId="3" builtinId="8"/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F6969"/>
      <color rgb="FFEE9292"/>
      <color rgb="FFFEDEDE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'Macro Región Sur'!$N$15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6969"/>
            </a:solidFill>
            <a:ln>
              <a:solidFill>
                <a:srgbClr val="C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Sur'!$L$16:$L$23</c15:sqref>
                  </c15:fullRef>
                </c:ext>
              </c:extLst>
              <c:f>'Macro Región Sur'!$L$16:$L$21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Sur'!$N$16:$N$23</c15:sqref>
                  </c15:fullRef>
                </c:ext>
              </c:extLst>
              <c:f>'Macro Región Sur'!$N$16:$N$21</c:f>
              <c:numCache>
                <c:formatCode>#,##0</c:formatCode>
                <c:ptCount val="6"/>
                <c:pt idx="0">
                  <c:v>5494.8</c:v>
                </c:pt>
                <c:pt idx="1">
                  <c:v>2392.0499999999997</c:v>
                </c:pt>
                <c:pt idx="2">
                  <c:v>143.13</c:v>
                </c:pt>
                <c:pt idx="3">
                  <c:v>3150.6</c:v>
                </c:pt>
                <c:pt idx="4">
                  <c:v>2330.9900000000002</c:v>
                </c:pt>
                <c:pt idx="5">
                  <c:v>725.63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DC-4176-A817-E5E0A3BA13DD}"/>
            </c:ext>
          </c:extLst>
        </c:ser>
        <c:ser>
          <c:idx val="0"/>
          <c:order val="1"/>
          <c:tx>
            <c:strRef>
              <c:f>'Macro Región Sur'!$M$15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'Macro Región Sur'!$L$16:$L$23</c15:sqref>
                  </c15:fullRef>
                </c:ext>
              </c:extLst>
              <c:f>'Macro Región Sur'!$L$16:$L$21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'Macro Región Sur'!$M$16:$M$23</c15:sqref>
                  </c15:fullRef>
                </c:ext>
              </c:extLst>
              <c:f>'Macro Región Sur'!$M$16:$M$21</c:f>
              <c:numCache>
                <c:formatCode>#,##0</c:formatCode>
                <c:ptCount val="6"/>
                <c:pt idx="0">
                  <c:v>5857.420000000001</c:v>
                </c:pt>
                <c:pt idx="1">
                  <c:v>2121.86</c:v>
                </c:pt>
                <c:pt idx="2">
                  <c:v>143.13999999999999</c:v>
                </c:pt>
                <c:pt idx="3">
                  <c:v>2788.2000000000003</c:v>
                </c:pt>
                <c:pt idx="4">
                  <c:v>1883.52</c:v>
                </c:pt>
                <c:pt idx="5">
                  <c:v>480.04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C-4176-A817-E5E0A3BA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8"/>
        <c:axId val="332536296"/>
        <c:axId val="332918328"/>
      </c:barChart>
      <c:catAx>
        <c:axId val="33253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2918328"/>
        <c:crosses val="autoZero"/>
        <c:auto val="1"/>
        <c:lblAlgn val="ctr"/>
        <c:lblOffset val="100"/>
        <c:noMultiLvlLbl val="0"/>
      </c:catAx>
      <c:valAx>
        <c:axId val="3329183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253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991225" y="1725249"/>
          <a:ext cx="18000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990383" y="1962543"/>
          <a:ext cx="18000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992908" y="2222536"/>
          <a:ext cx="18000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991225" y="2471727"/>
          <a:ext cx="18000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>
          <a:off x="5977200" y="2731999"/>
          <a:ext cx="180000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pSpPr/>
      </xdr:nvGrpSpPr>
      <xdr:grpSpPr>
        <a:xfrm>
          <a:off x="5984632" y="2979872"/>
          <a:ext cx="180000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00000000-0008-0000-0100-000014000000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97266</xdr:colOff>
      <xdr:row>12</xdr:row>
      <xdr:rowOff>98835</xdr:rowOff>
    </xdr:from>
    <xdr:to>
      <xdr:col>14</xdr:col>
      <xdr:colOff>678180</xdr:colOff>
      <xdr:row>32</xdr:row>
      <xdr:rowOff>45048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workbookViewId="0">
      <selection activeCell="G11" sqref="G11:P11"/>
    </sheetView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73" t="s">
        <v>0</v>
      </c>
      <c r="H2" s="73"/>
      <c r="I2" s="73"/>
      <c r="J2" s="73"/>
      <c r="K2" s="73"/>
      <c r="L2" s="73"/>
      <c r="M2" s="73"/>
      <c r="N2" s="73"/>
      <c r="O2" s="73"/>
      <c r="P2" s="73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74" t="s">
        <v>79</v>
      </c>
      <c r="H3" s="74"/>
      <c r="I3" s="74"/>
      <c r="J3" s="74"/>
      <c r="K3" s="74"/>
      <c r="L3" s="74"/>
      <c r="M3" s="74"/>
      <c r="N3" s="74"/>
      <c r="O3" s="74"/>
      <c r="P3" s="74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75" t="s">
        <v>49</v>
      </c>
      <c r="H9" s="75"/>
      <c r="I9" s="75"/>
      <c r="J9" s="75"/>
      <c r="K9" s="75"/>
      <c r="L9" s="75"/>
      <c r="M9" s="75"/>
      <c r="N9" s="75"/>
      <c r="O9" s="75"/>
      <c r="P9" s="75"/>
      <c r="Q9" s="3"/>
      <c r="R9" s="4"/>
      <c r="S9" s="1"/>
    </row>
    <row r="10" spans="1:19" s="2" customFormat="1" ht="20.25" customHeight="1" x14ac:dyDescent="0.2">
      <c r="G10" s="74" t="s">
        <v>80</v>
      </c>
      <c r="H10" s="74"/>
      <c r="I10" s="74"/>
      <c r="J10" s="74"/>
      <c r="K10" s="74"/>
      <c r="L10" s="74"/>
      <c r="M10" s="74"/>
      <c r="N10" s="74"/>
      <c r="O10" s="74"/>
      <c r="P10" s="74"/>
      <c r="Q10" s="5"/>
      <c r="R10" s="6"/>
      <c r="S10" s="1"/>
    </row>
    <row r="11" spans="1:19" s="2" customFormat="1" ht="15" customHeight="1" x14ac:dyDescent="0.2">
      <c r="G11" s="76" t="s">
        <v>81</v>
      </c>
      <c r="H11" s="76"/>
      <c r="I11" s="76"/>
      <c r="J11" s="76"/>
      <c r="K11" s="76"/>
      <c r="L11" s="76"/>
      <c r="M11" s="76"/>
      <c r="N11" s="76"/>
      <c r="O11" s="76"/>
      <c r="P11" s="76"/>
      <c r="Q11" s="1"/>
      <c r="S11" s="1"/>
    </row>
    <row r="12" spans="1:19" s="2" customFormat="1" ht="14.25" x14ac:dyDescent="0.2"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Normal="100" workbookViewId="0">
      <selection activeCell="M10" sqref="M10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1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49</v>
      </c>
      <c r="L8" s="20"/>
      <c r="Q8" s="1"/>
      <c r="S8" s="1"/>
    </row>
    <row r="9" spans="1:19" s="2" customFormat="1" ht="20.45" customHeight="1" x14ac:dyDescent="0.25">
      <c r="G9" s="14"/>
      <c r="H9" s="14"/>
      <c r="K9" s="50" t="s">
        <v>50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50" t="s">
        <v>52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50" t="s">
        <v>53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50" t="s">
        <v>54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50" t="s">
        <v>55</v>
      </c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 s="50" t="s">
        <v>56</v>
      </c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 s="49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 s="49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6"/>
  <sheetViews>
    <sheetView tabSelected="1" zoomScaleNormal="100" workbookViewId="0">
      <selection activeCell="D27" sqref="D27"/>
    </sheetView>
  </sheetViews>
  <sheetFormatPr baseColWidth="10" defaultColWidth="0" defaultRowHeight="12" x14ac:dyDescent="0.2"/>
  <cols>
    <col min="1" max="1" width="5.140625" style="23" customWidth="1"/>
    <col min="2" max="2" width="4.42578125" style="23" customWidth="1"/>
    <col min="3" max="3" width="23.85546875" style="23" customWidth="1"/>
    <col min="4" max="10" width="12.7109375" style="23" customWidth="1"/>
    <col min="11" max="11" width="22.28515625" style="23" customWidth="1"/>
    <col min="12" max="14" width="12.7109375" style="23" customWidth="1"/>
    <col min="15" max="15" width="10" style="23" customWidth="1"/>
    <col min="16" max="16" width="12.7109375" style="23" customWidth="1"/>
    <col min="17" max="17" width="11.7109375" style="23" customWidth="1"/>
    <col min="18" max="23" width="0" style="23" hidden="1" customWidth="1"/>
    <col min="24" max="16384" width="11.42578125" style="23" hidden="1"/>
  </cols>
  <sheetData>
    <row r="1" spans="2:16" ht="9" customHeight="1" x14ac:dyDescent="0.25">
      <c r="J1" s="24"/>
      <c r="K1" s="24"/>
      <c r="L1" s="24"/>
    </row>
    <row r="2" spans="2:16" x14ac:dyDescent="0.2">
      <c r="B2" s="80" t="s">
        <v>171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D4" s="25"/>
      <c r="I4" s="25"/>
      <c r="M4" s="25"/>
    </row>
    <row r="5" spans="2:16" x14ac:dyDescent="0.2">
      <c r="B5" s="25"/>
      <c r="D5" s="25"/>
      <c r="I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F8" s="36"/>
      <c r="G8" s="36"/>
      <c r="H8" s="36"/>
      <c r="I8" s="36"/>
      <c r="M8" s="36"/>
      <c r="N8" s="36"/>
      <c r="O8" s="36"/>
      <c r="P8" s="32"/>
    </row>
    <row r="9" spans="2:16" x14ac:dyDescent="0.2">
      <c r="B9" s="31"/>
      <c r="C9" s="36" t="s">
        <v>3</v>
      </c>
      <c r="D9" s="36"/>
      <c r="E9" s="36"/>
      <c r="F9" s="36"/>
      <c r="G9" s="36"/>
      <c r="H9" s="36"/>
      <c r="I9" s="41"/>
      <c r="M9" s="41"/>
      <c r="N9" s="41"/>
      <c r="O9" s="41"/>
      <c r="P9" s="32"/>
    </row>
    <row r="10" spans="2:16" ht="12.75" x14ac:dyDescent="0.2">
      <c r="B10" s="31"/>
      <c r="C10" s="41"/>
      <c r="D10" s="41"/>
      <c r="E10" s="41"/>
      <c r="F10" s="41"/>
      <c r="G10" s="41"/>
      <c r="H10" s="41"/>
      <c r="I10" s="41"/>
      <c r="J10" s="78" t="s">
        <v>82</v>
      </c>
      <c r="K10" s="78"/>
      <c r="L10" s="78"/>
      <c r="M10" s="78"/>
      <c r="N10" s="78"/>
      <c r="O10" s="78"/>
      <c r="P10" s="32"/>
    </row>
    <row r="11" spans="2:16" x14ac:dyDescent="0.2">
      <c r="B11" s="31"/>
      <c r="C11" s="81" t="s">
        <v>83</v>
      </c>
      <c r="D11" s="81"/>
      <c r="E11" s="81"/>
      <c r="F11" s="81"/>
      <c r="G11" s="81"/>
      <c r="H11" s="81"/>
      <c r="I11" s="41"/>
      <c r="J11" s="79" t="s">
        <v>84</v>
      </c>
      <c r="K11" s="79"/>
      <c r="L11" s="79"/>
      <c r="M11" s="79"/>
      <c r="N11" s="79"/>
      <c r="O11" s="79"/>
      <c r="P11" s="32"/>
    </row>
    <row r="12" spans="2:16" x14ac:dyDescent="0.2">
      <c r="B12" s="31"/>
      <c r="C12" s="77" t="s">
        <v>84</v>
      </c>
      <c r="D12" s="77"/>
      <c r="E12" s="77"/>
      <c r="F12" s="77"/>
      <c r="G12" s="77"/>
      <c r="H12" s="77"/>
      <c r="I12" s="41"/>
      <c r="J12" s="61"/>
      <c r="K12" s="61"/>
      <c r="L12" s="61"/>
      <c r="M12" s="62"/>
      <c r="N12" s="62"/>
      <c r="O12" s="62"/>
      <c r="P12" s="32"/>
    </row>
    <row r="13" spans="2:16" x14ac:dyDescent="0.2">
      <c r="B13" s="31"/>
      <c r="C13" s="42"/>
      <c r="D13" s="42"/>
      <c r="E13" s="42"/>
      <c r="F13" s="42"/>
      <c r="G13" s="42"/>
      <c r="H13" s="42"/>
      <c r="I13" s="41"/>
      <c r="J13" s="61"/>
      <c r="K13" s="61"/>
      <c r="L13" s="61"/>
      <c r="M13" s="62"/>
      <c r="N13" s="62"/>
      <c r="O13" s="62"/>
      <c r="P13" s="32"/>
    </row>
    <row r="14" spans="2:16" x14ac:dyDescent="0.2">
      <c r="B14" s="31"/>
      <c r="C14" s="39" t="s">
        <v>4</v>
      </c>
      <c r="D14" s="39" t="s">
        <v>85</v>
      </c>
      <c r="E14" s="39" t="s">
        <v>7</v>
      </c>
      <c r="F14" s="39" t="s">
        <v>8</v>
      </c>
      <c r="G14" s="39" t="s">
        <v>7</v>
      </c>
      <c r="H14" s="39" t="s">
        <v>87</v>
      </c>
      <c r="I14" s="41"/>
      <c r="J14" s="61"/>
      <c r="K14" s="61"/>
      <c r="L14" s="61"/>
      <c r="M14" s="62"/>
      <c r="N14" s="62"/>
      <c r="O14" s="62"/>
      <c r="P14" s="32"/>
    </row>
    <row r="15" spans="2:16" x14ac:dyDescent="0.2">
      <c r="B15" s="31"/>
      <c r="C15" s="38" t="s">
        <v>5</v>
      </c>
      <c r="D15" s="40">
        <v>970.42</v>
      </c>
      <c r="E15" s="40"/>
      <c r="F15" s="40">
        <v>814.3</v>
      </c>
      <c r="G15" s="40"/>
      <c r="H15" s="45">
        <f>+IFERROR(D15/F15-1, "-")</f>
        <v>0.19172295222890834</v>
      </c>
      <c r="I15" s="41"/>
      <c r="J15" s="63"/>
      <c r="K15" s="61"/>
      <c r="L15" s="64"/>
      <c r="M15" s="65">
        <v>2022</v>
      </c>
      <c r="N15" s="65">
        <v>2021</v>
      </c>
      <c r="O15" s="62"/>
      <c r="P15" s="32"/>
    </row>
    <row r="16" spans="2:16" x14ac:dyDescent="0.2">
      <c r="B16" s="31"/>
      <c r="C16" s="43" t="s">
        <v>37</v>
      </c>
      <c r="D16" s="27">
        <v>343.24</v>
      </c>
      <c r="E16" s="44">
        <f>+D16/D$15</f>
        <v>0.35370252055810886</v>
      </c>
      <c r="F16" s="27">
        <v>299.91000000000003</v>
      </c>
      <c r="G16" s="44">
        <f>+F16/F$15</f>
        <v>0.36830406484096773</v>
      </c>
      <c r="H16" s="44">
        <f t="shared" ref="H16:H26" si="0">+IFERROR(D16/F16-1, "-")</f>
        <v>0.14447667633623418</v>
      </c>
      <c r="I16" s="41"/>
      <c r="J16" s="61"/>
      <c r="K16" s="61"/>
      <c r="L16" s="61" t="s">
        <v>50</v>
      </c>
      <c r="M16" s="66">
        <f>'1. Arequipa'!G32</f>
        <v>5857.420000000001</v>
      </c>
      <c r="N16" s="66">
        <f>'1. Arequipa'!I32</f>
        <v>5494.8</v>
      </c>
      <c r="O16" s="70">
        <f>+M16/$M$22</f>
        <v>0.44126416848347694</v>
      </c>
      <c r="P16" s="32"/>
    </row>
    <row r="17" spans="2:16" x14ac:dyDescent="0.2">
      <c r="B17" s="31"/>
      <c r="C17" s="43" t="s">
        <v>59</v>
      </c>
      <c r="D17" s="27">
        <v>242.91</v>
      </c>
      <c r="E17" s="44">
        <f t="shared" ref="E17:E26" si="1">+D17/D$15</f>
        <v>0.25031429690237217</v>
      </c>
      <c r="F17" s="27">
        <v>143.81</v>
      </c>
      <c r="G17" s="44">
        <f t="shared" ref="G17:G26" si="2">+F17/F$15</f>
        <v>0.17660567358467397</v>
      </c>
      <c r="H17" s="44">
        <f t="shared" si="0"/>
        <v>0.68910367846464071</v>
      </c>
      <c r="I17" s="41"/>
      <c r="J17" s="61"/>
      <c r="K17" s="61"/>
      <c r="L17" s="61" t="s">
        <v>52</v>
      </c>
      <c r="M17" s="66">
        <f>'2. Cusco'!$G$32</f>
        <v>2121.86</v>
      </c>
      <c r="N17" s="66">
        <f>'2. Cusco'!$I$32</f>
        <v>2392.0499999999997</v>
      </c>
      <c r="O17" s="70">
        <f t="shared" ref="O17:O21" si="3">+M17/$M$22</f>
        <v>0.1598486686183252</v>
      </c>
      <c r="P17" s="32"/>
    </row>
    <row r="18" spans="2:16" x14ac:dyDescent="0.2">
      <c r="B18" s="31"/>
      <c r="C18" s="43" t="s">
        <v>19</v>
      </c>
      <c r="D18" s="27">
        <v>209.24</v>
      </c>
      <c r="E18" s="44">
        <f t="shared" si="1"/>
        <v>0.21561797984377901</v>
      </c>
      <c r="F18" s="27">
        <v>229.49</v>
      </c>
      <c r="G18" s="44">
        <f t="shared" si="2"/>
        <v>0.28182488026525854</v>
      </c>
      <c r="H18" s="44">
        <f t="shared" si="0"/>
        <v>-8.8239138960303332E-2</v>
      </c>
      <c r="I18" s="41"/>
      <c r="J18" s="61"/>
      <c r="K18" s="61"/>
      <c r="L18" s="61" t="s">
        <v>53</v>
      </c>
      <c r="M18" s="66">
        <f>'3. Madre de Dios'!G32</f>
        <v>143.13999999999999</v>
      </c>
      <c r="N18" s="66">
        <f>'3. Madre de Dios'!I32</f>
        <v>143.13</v>
      </c>
      <c r="O18" s="70">
        <f t="shared" si="3"/>
        <v>1.0783340289193002E-2</v>
      </c>
      <c r="P18" s="32"/>
    </row>
    <row r="19" spans="2:16" x14ac:dyDescent="0.2">
      <c r="B19" s="31"/>
      <c r="C19" s="43" t="s">
        <v>16</v>
      </c>
      <c r="D19" s="27">
        <v>102.48</v>
      </c>
      <c r="E19" s="44">
        <f t="shared" si="1"/>
        <v>0.1056037591970487</v>
      </c>
      <c r="F19" s="27">
        <v>75.319999999999993</v>
      </c>
      <c r="G19" s="44">
        <f t="shared" si="2"/>
        <v>9.2496622866265504E-2</v>
      </c>
      <c r="H19" s="44">
        <f t="shared" si="0"/>
        <v>0.36059479553903362</v>
      </c>
      <c r="I19" s="41"/>
      <c r="J19" s="61"/>
      <c r="K19" s="61"/>
      <c r="L19" s="61" t="s">
        <v>54</v>
      </c>
      <c r="M19" s="66">
        <f>'4. Moquegua'!G32</f>
        <v>2788.2000000000003</v>
      </c>
      <c r="N19" s="66">
        <f>'4. Moquegua'!I32</f>
        <v>3150.6</v>
      </c>
      <c r="O19" s="70">
        <f t="shared" si="3"/>
        <v>0.21004687295185087</v>
      </c>
      <c r="P19" s="32"/>
    </row>
    <row r="20" spans="2:16" x14ac:dyDescent="0.2">
      <c r="B20" s="31"/>
      <c r="C20" s="43" t="s">
        <v>18</v>
      </c>
      <c r="D20" s="27">
        <v>22.96</v>
      </c>
      <c r="E20" s="44">
        <f t="shared" si="1"/>
        <v>2.3659858617918018E-2</v>
      </c>
      <c r="F20" s="27">
        <v>21.64</v>
      </c>
      <c r="G20" s="44">
        <f t="shared" si="2"/>
        <v>2.6574972368905811E-2</v>
      </c>
      <c r="H20" s="44">
        <f t="shared" si="0"/>
        <v>6.0998151571164616E-2</v>
      </c>
      <c r="J20" s="61"/>
      <c r="K20" s="61"/>
      <c r="L20" s="61" t="s">
        <v>55</v>
      </c>
      <c r="M20" s="66">
        <f>'5. Puno'!G32</f>
        <v>1883.52</v>
      </c>
      <c r="N20" s="66">
        <f>'5. Puno'!I32</f>
        <v>2330.9900000000002</v>
      </c>
      <c r="O20" s="70">
        <f t="shared" si="3"/>
        <v>0.14189351055959762</v>
      </c>
      <c r="P20" s="32"/>
    </row>
    <row r="21" spans="2:16" x14ac:dyDescent="0.2">
      <c r="B21" s="31"/>
      <c r="C21" s="43" t="s">
        <v>22</v>
      </c>
      <c r="D21" s="27">
        <v>16.920000000000002</v>
      </c>
      <c r="E21" s="44">
        <f t="shared" si="1"/>
        <v>1.7435749469301955E-2</v>
      </c>
      <c r="F21" s="27">
        <v>16.09</v>
      </c>
      <c r="G21" s="44">
        <f t="shared" si="2"/>
        <v>1.9759302468377749E-2</v>
      </c>
      <c r="H21" s="44">
        <f t="shared" si="0"/>
        <v>5.1584835301429655E-2</v>
      </c>
      <c r="J21" s="61"/>
      <c r="K21" s="61"/>
      <c r="L21" s="61" t="s">
        <v>56</v>
      </c>
      <c r="M21" s="66">
        <f>'6. Tacna'!G32</f>
        <v>480.04</v>
      </c>
      <c r="N21" s="66">
        <f>'6. Tacna'!I32</f>
        <v>725.63</v>
      </c>
      <c r="O21" s="70">
        <f t="shared" si="3"/>
        <v>3.6163439097556302E-2</v>
      </c>
      <c r="P21" s="32"/>
    </row>
    <row r="22" spans="2:16" x14ac:dyDescent="0.2">
      <c r="B22" s="31"/>
      <c r="C22" s="43" t="s">
        <v>20</v>
      </c>
      <c r="D22" s="27">
        <v>11.37</v>
      </c>
      <c r="E22" s="44">
        <f t="shared" si="1"/>
        <v>1.1716576327775601E-2</v>
      </c>
      <c r="F22" s="27">
        <v>7.88</v>
      </c>
      <c r="G22" s="44">
        <f t="shared" si="2"/>
        <v>9.6770232101191216E-3</v>
      </c>
      <c r="H22" s="44">
        <f t="shared" si="0"/>
        <v>0.44289340101522834</v>
      </c>
      <c r="J22" s="61"/>
      <c r="K22" s="61"/>
      <c r="L22" s="61"/>
      <c r="M22" s="66">
        <f>SUM(M16:M21)</f>
        <v>13274.180000000002</v>
      </c>
      <c r="N22" s="66"/>
      <c r="O22" s="61"/>
      <c r="P22" s="32"/>
    </row>
    <row r="23" spans="2:16" x14ac:dyDescent="0.2">
      <c r="B23" s="31"/>
      <c r="C23" s="43" t="s">
        <v>17</v>
      </c>
      <c r="D23" s="27">
        <v>8.31</v>
      </c>
      <c r="E23" s="44">
        <f t="shared" si="1"/>
        <v>8.5633024875826965E-3</v>
      </c>
      <c r="F23" s="27">
        <v>8.6999999999999993</v>
      </c>
      <c r="G23" s="44">
        <f t="shared" si="2"/>
        <v>1.0684023087314257E-2</v>
      </c>
      <c r="H23" s="44">
        <f t="shared" si="0"/>
        <v>-4.4827586206896419E-2</v>
      </c>
      <c r="J23" s="61"/>
      <c r="K23" s="61"/>
      <c r="L23" s="61"/>
      <c r="M23" s="66"/>
      <c r="N23" s="66"/>
      <c r="O23" s="61"/>
      <c r="P23" s="32"/>
    </row>
    <row r="24" spans="2:16" x14ac:dyDescent="0.2">
      <c r="B24" s="31"/>
      <c r="C24" s="43" t="s">
        <v>21</v>
      </c>
      <c r="D24" s="27">
        <v>4.32</v>
      </c>
      <c r="E24" s="44">
        <f t="shared" si="1"/>
        <v>4.4516807155664563E-3</v>
      </c>
      <c r="F24" s="27">
        <v>2.2999999999999998</v>
      </c>
      <c r="G24" s="44">
        <f t="shared" si="2"/>
        <v>2.8245118506692863E-3</v>
      </c>
      <c r="H24" s="44">
        <f t="shared" si="0"/>
        <v>0.87826086956521765</v>
      </c>
      <c r="J24" s="61"/>
      <c r="K24" s="61"/>
      <c r="L24" s="61"/>
      <c r="M24" s="67"/>
      <c r="N24" s="61"/>
      <c r="O24" s="61"/>
      <c r="P24" s="32"/>
    </row>
    <row r="25" spans="2:16" x14ac:dyDescent="0.2">
      <c r="B25" s="31"/>
      <c r="C25" s="43" t="s">
        <v>42</v>
      </c>
      <c r="D25" s="27">
        <v>1.1000000000000001</v>
      </c>
      <c r="E25" s="44">
        <f t="shared" si="1"/>
        <v>1.1335298118340515E-3</v>
      </c>
      <c r="F25" s="27">
        <v>0.87</v>
      </c>
      <c r="G25" s="44">
        <f t="shared" si="2"/>
        <v>1.0684023087314258E-3</v>
      </c>
      <c r="H25" s="44">
        <f t="shared" si="0"/>
        <v>0.26436781609195403</v>
      </c>
      <c r="J25" s="61"/>
      <c r="K25" s="61"/>
      <c r="L25" s="61"/>
      <c r="M25" s="61"/>
      <c r="N25" s="61"/>
      <c r="O25" s="61"/>
      <c r="P25" s="32"/>
    </row>
    <row r="26" spans="2:16" x14ac:dyDescent="0.2">
      <c r="B26" s="31"/>
      <c r="C26" s="43" t="s">
        <v>12</v>
      </c>
      <c r="D26" s="27">
        <f>D15-SUM(D16:D25)</f>
        <v>7.5699999999999363</v>
      </c>
      <c r="E26" s="44">
        <f t="shared" si="1"/>
        <v>7.8007460687124506E-3</v>
      </c>
      <c r="F26" s="27">
        <f>F15-SUM(F16:F25)</f>
        <v>8.2899999999999636</v>
      </c>
      <c r="G26" s="44">
        <f t="shared" si="2"/>
        <v>1.0180523148716645E-2</v>
      </c>
      <c r="H26" s="44">
        <f t="shared" si="0"/>
        <v>-8.6851628468037401E-2</v>
      </c>
      <c r="J26" s="61"/>
      <c r="K26" s="61"/>
      <c r="L26" s="61"/>
      <c r="M26" s="61"/>
      <c r="N26" s="61"/>
      <c r="O26" s="61"/>
      <c r="P26" s="32"/>
    </row>
    <row r="27" spans="2:16" x14ac:dyDescent="0.2">
      <c r="B27" s="31"/>
      <c r="C27" s="38" t="s">
        <v>6</v>
      </c>
      <c r="D27" s="40">
        <f>+SUM(D28:D31)</f>
        <v>12303.74</v>
      </c>
      <c r="E27" s="40"/>
      <c r="F27" s="40">
        <f>+SUM(F28:F31)</f>
        <v>13422.960000000001</v>
      </c>
      <c r="G27" s="40"/>
      <c r="H27" s="45">
        <f t="shared" ref="H27:H32" si="4">+IFERROR(D27/F27-1, "-")</f>
        <v>-8.3381012831745038E-2</v>
      </c>
      <c r="I27" s="59">
        <f>+D27/D32</f>
        <v>0.92689405581972795</v>
      </c>
      <c r="J27" s="61"/>
      <c r="K27" s="61"/>
      <c r="L27" s="61"/>
      <c r="M27" s="61"/>
      <c r="N27" s="61"/>
      <c r="O27" s="61"/>
      <c r="P27" s="32"/>
    </row>
    <row r="28" spans="2:16" x14ac:dyDescent="0.2">
      <c r="B28" s="31"/>
      <c r="C28" s="43" t="s">
        <v>23</v>
      </c>
      <c r="D28" s="27">
        <v>12221.64</v>
      </c>
      <c r="E28" s="44">
        <f>+D28/D$27</f>
        <v>0.99332723220744257</v>
      </c>
      <c r="F28" s="27">
        <v>13364.14</v>
      </c>
      <c r="G28" s="44">
        <f t="shared" ref="G28:G31" si="5">+F28/F$27</f>
        <v>0.99561795609910175</v>
      </c>
      <c r="H28" s="44">
        <f t="shared" si="4"/>
        <v>-8.5489975411811026E-2</v>
      </c>
      <c r="J28" s="61"/>
      <c r="K28" s="61"/>
      <c r="L28" s="61"/>
      <c r="M28" s="61"/>
      <c r="N28" s="61"/>
      <c r="O28" s="61"/>
      <c r="P28" s="32"/>
    </row>
    <row r="29" spans="2:16" x14ac:dyDescent="0.2">
      <c r="B29" s="31"/>
      <c r="C29" s="43" t="s">
        <v>24</v>
      </c>
      <c r="D29" s="27">
        <v>36.75</v>
      </c>
      <c r="E29" s="44">
        <f t="shared" ref="E29:E31" si="6">+D29/D$27</f>
        <v>2.9868966671922521E-3</v>
      </c>
      <c r="F29" s="27">
        <v>34.520000000000003</v>
      </c>
      <c r="G29" s="44">
        <f t="shared" si="5"/>
        <v>2.5717129455798127E-3</v>
      </c>
      <c r="H29" s="44">
        <f t="shared" si="4"/>
        <v>6.4600231749710302E-2</v>
      </c>
      <c r="J29" s="61"/>
      <c r="K29" s="61"/>
      <c r="L29" s="61"/>
      <c r="M29" s="61"/>
      <c r="N29" s="61"/>
      <c r="O29" s="61"/>
      <c r="P29" s="32"/>
    </row>
    <row r="30" spans="2:16" x14ac:dyDescent="0.2">
      <c r="B30" s="31"/>
      <c r="C30" s="43" t="s">
        <v>60</v>
      </c>
      <c r="D30" s="27">
        <v>27.26</v>
      </c>
      <c r="E30" s="44">
        <f t="shared" si="6"/>
        <v>2.2155864802084571E-3</v>
      </c>
      <c r="F30" s="27">
        <v>22.01</v>
      </c>
      <c r="G30" s="44">
        <f t="shared" si="5"/>
        <v>1.6397277500640693E-3</v>
      </c>
      <c r="H30" s="44">
        <f t="shared" si="4"/>
        <v>0.23852794184461601</v>
      </c>
      <c r="J30" s="61"/>
      <c r="K30" s="61"/>
      <c r="L30" s="61"/>
      <c r="M30" s="61"/>
      <c r="N30" s="61"/>
      <c r="O30" s="61"/>
      <c r="P30" s="32"/>
    </row>
    <row r="31" spans="2:16" x14ac:dyDescent="0.2">
      <c r="B31" s="31"/>
      <c r="C31" s="43" t="s">
        <v>77</v>
      </c>
      <c r="D31" s="27">
        <v>18.09</v>
      </c>
      <c r="E31" s="44">
        <f t="shared" si="6"/>
        <v>1.470284645156676E-3</v>
      </c>
      <c r="F31" s="27">
        <v>2.29</v>
      </c>
      <c r="G31" s="44">
        <f t="shared" si="5"/>
        <v>1.7060320525428071E-4</v>
      </c>
      <c r="H31" s="44">
        <f t="shared" si="4"/>
        <v>6.8995633187772922</v>
      </c>
      <c r="J31" s="61"/>
      <c r="K31" s="61"/>
      <c r="L31" s="61"/>
      <c r="M31" s="61"/>
      <c r="N31" s="61"/>
      <c r="O31" s="61"/>
      <c r="P31" s="32"/>
    </row>
    <row r="32" spans="2:16" x14ac:dyDescent="0.2">
      <c r="B32" s="31"/>
      <c r="C32" s="38" t="s">
        <v>2</v>
      </c>
      <c r="D32" s="40">
        <f>+D27+D15</f>
        <v>13274.16</v>
      </c>
      <c r="E32" s="40"/>
      <c r="F32" s="40">
        <f>+F27+F15</f>
        <v>14237.26</v>
      </c>
      <c r="G32" s="40"/>
      <c r="H32" s="45">
        <f t="shared" si="4"/>
        <v>-6.7646443206066387E-2</v>
      </c>
      <c r="J32" s="61"/>
      <c r="K32" s="61"/>
      <c r="L32" s="61"/>
      <c r="M32" s="61"/>
      <c r="N32" s="61"/>
      <c r="O32" s="61"/>
      <c r="P32" s="32"/>
    </row>
    <row r="33" spans="2:16" x14ac:dyDescent="0.2">
      <c r="B33" s="31"/>
      <c r="C33" s="41"/>
      <c r="D33" s="58"/>
      <c r="E33" s="41"/>
      <c r="F33" s="41"/>
      <c r="G33" s="41"/>
      <c r="H33" s="41"/>
      <c r="J33" s="68"/>
      <c r="K33" s="68"/>
      <c r="L33" s="68"/>
      <c r="M33" s="68"/>
      <c r="N33" s="68"/>
      <c r="O33" s="68"/>
      <c r="P33" s="32"/>
    </row>
    <row r="34" spans="2:16" x14ac:dyDescent="0.2">
      <c r="B34" s="31"/>
      <c r="C34" s="42" t="s">
        <v>9</v>
      </c>
      <c r="D34" s="41"/>
      <c r="E34" s="41"/>
      <c r="F34" s="41"/>
      <c r="G34" s="41"/>
      <c r="H34" s="41"/>
      <c r="J34" s="69" t="s">
        <v>9</v>
      </c>
      <c r="K34" s="68"/>
      <c r="L34" s="68"/>
      <c r="M34" s="68"/>
      <c r="N34" s="68"/>
      <c r="O34" s="68"/>
      <c r="P34" s="32"/>
    </row>
    <row r="35" spans="2:16" x14ac:dyDescent="0.2">
      <c r="B35" s="31"/>
      <c r="C35" s="42" t="s">
        <v>10</v>
      </c>
      <c r="D35" s="41"/>
      <c r="E35" s="41"/>
      <c r="F35" s="41"/>
      <c r="G35" s="41"/>
      <c r="H35" s="41"/>
      <c r="J35" s="69" t="s">
        <v>10</v>
      </c>
      <c r="K35" s="68"/>
      <c r="L35" s="68"/>
      <c r="M35" s="68"/>
      <c r="N35" s="68"/>
      <c r="O35" s="68"/>
      <c r="P35" s="32"/>
    </row>
    <row r="36" spans="2:16" x14ac:dyDescent="0.2">
      <c r="B36" s="31"/>
      <c r="C36" s="42"/>
      <c r="D36" s="41"/>
      <c r="E36" s="41"/>
      <c r="F36" s="41"/>
      <c r="G36" s="41"/>
      <c r="H36" s="41"/>
      <c r="P36" s="32"/>
    </row>
    <row r="37" spans="2:16" x14ac:dyDescent="0.2">
      <c r="B37" s="31"/>
      <c r="C37" s="41"/>
      <c r="D37" s="41"/>
      <c r="E37" s="41"/>
      <c r="F37" s="41"/>
      <c r="G37" s="41"/>
      <c r="H37" s="41"/>
      <c r="P37" s="32"/>
    </row>
    <row r="38" spans="2:16" x14ac:dyDescent="0.2">
      <c r="B38" s="31"/>
      <c r="C38" s="36" t="s">
        <v>13</v>
      </c>
      <c r="D38" s="36"/>
      <c r="E38" s="36"/>
      <c r="F38" s="36"/>
      <c r="G38" s="36"/>
      <c r="H38" s="36"/>
      <c r="P38" s="32"/>
    </row>
    <row r="39" spans="2:16" x14ac:dyDescent="0.2">
      <c r="B39" s="31"/>
      <c r="C39" s="41"/>
      <c r="D39" s="41"/>
      <c r="E39" s="41"/>
      <c r="F39" s="41"/>
      <c r="G39" s="41"/>
      <c r="H39" s="41"/>
      <c r="P39" s="32"/>
    </row>
    <row r="40" spans="2:16" x14ac:dyDescent="0.2">
      <c r="B40" s="31"/>
      <c r="C40" s="81" t="s">
        <v>86</v>
      </c>
      <c r="D40" s="81"/>
      <c r="E40" s="81"/>
      <c r="F40" s="81"/>
      <c r="G40" s="81"/>
      <c r="H40" s="81"/>
      <c r="P40" s="32"/>
    </row>
    <row r="41" spans="2:16" x14ac:dyDescent="0.2">
      <c r="B41" s="31"/>
      <c r="C41" s="77" t="s">
        <v>84</v>
      </c>
      <c r="D41" s="77"/>
      <c r="E41" s="77"/>
      <c r="F41" s="77"/>
      <c r="G41" s="77"/>
      <c r="H41" s="77"/>
      <c r="P41" s="32"/>
    </row>
    <row r="42" spans="2:16" x14ac:dyDescent="0.2">
      <c r="B42" s="31"/>
      <c r="C42" s="42"/>
      <c r="D42" s="42"/>
      <c r="E42" s="42"/>
      <c r="F42" s="42"/>
      <c r="G42" s="42"/>
      <c r="H42" s="42"/>
      <c r="P42" s="32"/>
    </row>
    <row r="43" spans="2:16" x14ac:dyDescent="0.2">
      <c r="B43" s="31"/>
      <c r="C43" s="39" t="s">
        <v>11</v>
      </c>
      <c r="D43" s="39" t="s">
        <v>85</v>
      </c>
      <c r="E43" s="39" t="s">
        <v>7</v>
      </c>
      <c r="F43" s="39" t="s">
        <v>8</v>
      </c>
      <c r="G43" s="39" t="s">
        <v>7</v>
      </c>
      <c r="H43" s="39" t="s">
        <v>87</v>
      </c>
      <c r="P43" s="32"/>
    </row>
    <row r="44" spans="2:16" x14ac:dyDescent="0.2">
      <c r="B44" s="31"/>
      <c r="C44" s="37" t="s">
        <v>27</v>
      </c>
      <c r="D44" s="27">
        <v>5608.15</v>
      </c>
      <c r="E44" s="44">
        <f>+D44/D$55</f>
        <v>0.42248624395065298</v>
      </c>
      <c r="F44" s="27">
        <v>5828.93</v>
      </c>
      <c r="G44" s="44">
        <f>+F44/F$55</f>
        <v>0.40941374955574317</v>
      </c>
      <c r="H44" s="44">
        <f t="shared" ref="H44:H55" si="7">+IFERROR(D44/F44-1, "-")</f>
        <v>-3.7876591415577199E-2</v>
      </c>
      <c r="P44" s="32"/>
    </row>
    <row r="45" spans="2:16" x14ac:dyDescent="0.2">
      <c r="B45" s="31"/>
      <c r="C45" s="37" t="s">
        <v>38</v>
      </c>
      <c r="D45" s="27">
        <v>1669.35</v>
      </c>
      <c r="E45" s="44">
        <f t="shared" ref="E45:E54" si="8">+D45/D$55</f>
        <v>0.12575937008443472</v>
      </c>
      <c r="F45" s="27">
        <v>2092.48</v>
      </c>
      <c r="G45" s="44">
        <f t="shared" ref="G45:G54" si="9">+F45/F$55</f>
        <v>0.14697209996867375</v>
      </c>
      <c r="H45" s="44">
        <f t="shared" si="7"/>
        <v>-0.20221459703318556</v>
      </c>
      <c r="P45" s="32"/>
    </row>
    <row r="46" spans="2:16" x14ac:dyDescent="0.2">
      <c r="B46" s="31"/>
      <c r="C46" s="37" t="s">
        <v>62</v>
      </c>
      <c r="D46" s="27">
        <v>1157.5999999999999</v>
      </c>
      <c r="E46" s="44">
        <f t="shared" si="8"/>
        <v>8.7207024775955683E-2</v>
      </c>
      <c r="F46" s="27">
        <v>932.41</v>
      </c>
      <c r="G46" s="44">
        <f t="shared" si="9"/>
        <v>6.5490831803310459E-2</v>
      </c>
      <c r="H46" s="44">
        <f t="shared" si="7"/>
        <v>0.24151392627706691</v>
      </c>
      <c r="P46" s="32"/>
    </row>
    <row r="47" spans="2:16" x14ac:dyDescent="0.2">
      <c r="B47" s="31"/>
      <c r="C47" s="37" t="s">
        <v>29</v>
      </c>
      <c r="D47" s="27">
        <v>973.18</v>
      </c>
      <c r="E47" s="44">
        <f t="shared" si="8"/>
        <v>7.3313866941486311E-2</v>
      </c>
      <c r="F47" s="27">
        <v>945.82</v>
      </c>
      <c r="G47" s="44">
        <f t="shared" si="9"/>
        <v>6.6432726521816698E-2</v>
      </c>
      <c r="H47" s="44">
        <f t="shared" si="7"/>
        <v>2.89272800321414E-2</v>
      </c>
      <c r="P47" s="32"/>
    </row>
    <row r="48" spans="2:16" x14ac:dyDescent="0.2">
      <c r="B48" s="31"/>
      <c r="C48" s="37" t="s">
        <v>40</v>
      </c>
      <c r="D48" s="27">
        <v>746.23</v>
      </c>
      <c r="E48" s="44">
        <f t="shared" si="8"/>
        <v>5.6216739891639098E-2</v>
      </c>
      <c r="F48" s="27">
        <v>583.37</v>
      </c>
      <c r="G48" s="44">
        <f t="shared" si="9"/>
        <v>4.0974878593212458E-2</v>
      </c>
      <c r="H48" s="44">
        <f t="shared" si="7"/>
        <v>0.27917102353566348</v>
      </c>
      <c r="P48" s="32"/>
    </row>
    <row r="49" spans="2:16" x14ac:dyDescent="0.2">
      <c r="B49" s="31"/>
      <c r="C49" s="37" t="s">
        <v>45</v>
      </c>
      <c r="D49" s="27">
        <v>509.01</v>
      </c>
      <c r="E49" s="44">
        <f t="shared" si="8"/>
        <v>3.8345929233940229E-2</v>
      </c>
      <c r="F49" s="27">
        <v>498.69</v>
      </c>
      <c r="G49" s="44">
        <f t="shared" si="9"/>
        <v>3.5027104934516891E-2</v>
      </c>
      <c r="H49" s="44">
        <f t="shared" si="7"/>
        <v>2.069421885339584E-2</v>
      </c>
      <c r="P49" s="32"/>
    </row>
    <row r="50" spans="2:16" x14ac:dyDescent="0.2">
      <c r="B50" s="31"/>
      <c r="C50" s="37" t="s">
        <v>35</v>
      </c>
      <c r="D50" s="27">
        <v>487.99</v>
      </c>
      <c r="E50" s="44">
        <f t="shared" si="8"/>
        <v>3.6762401538025756E-2</v>
      </c>
      <c r="F50" s="27">
        <v>504.08</v>
      </c>
      <c r="G50" s="44">
        <f t="shared" si="9"/>
        <v>3.540568901600448E-2</v>
      </c>
      <c r="H50" s="44">
        <f t="shared" si="7"/>
        <v>-3.1919536581494934E-2</v>
      </c>
      <c r="P50" s="32"/>
    </row>
    <row r="51" spans="2:16" x14ac:dyDescent="0.2">
      <c r="B51" s="31"/>
      <c r="C51" s="37" t="s">
        <v>65</v>
      </c>
      <c r="D51" s="27">
        <v>410.89</v>
      </c>
      <c r="E51" s="44">
        <f t="shared" si="8"/>
        <v>3.0954124404105419E-2</v>
      </c>
      <c r="F51" s="27">
        <v>364.52</v>
      </c>
      <c r="G51" s="44">
        <f t="shared" si="9"/>
        <v>2.5603241073071641E-2</v>
      </c>
      <c r="H51" s="44">
        <f t="shared" si="7"/>
        <v>0.12720838362778442</v>
      </c>
      <c r="P51" s="32"/>
    </row>
    <row r="52" spans="2:16" x14ac:dyDescent="0.2">
      <c r="B52" s="31"/>
      <c r="C52" s="37" t="s">
        <v>44</v>
      </c>
      <c r="D52" s="27">
        <v>360.24</v>
      </c>
      <c r="E52" s="44">
        <f t="shared" si="8"/>
        <v>2.7138440398488492E-2</v>
      </c>
      <c r="F52" s="27">
        <v>370.55</v>
      </c>
      <c r="G52" s="44">
        <f t="shared" si="9"/>
        <v>2.602677762434626E-2</v>
      </c>
      <c r="H52" s="44">
        <f t="shared" si="7"/>
        <v>-2.7823505599784082E-2</v>
      </c>
      <c r="P52" s="32"/>
    </row>
    <row r="53" spans="2:16" x14ac:dyDescent="0.2">
      <c r="B53" s="31"/>
      <c r="C53" s="37" t="s">
        <v>47</v>
      </c>
      <c r="D53" s="27">
        <v>270.22000000000003</v>
      </c>
      <c r="E53" s="44">
        <f t="shared" si="8"/>
        <v>2.0356843672217302E-2</v>
      </c>
      <c r="F53" s="27">
        <v>339.94</v>
      </c>
      <c r="G53" s="44">
        <f t="shared" si="9"/>
        <v>2.3876785280313766E-2</v>
      </c>
      <c r="H53" s="44">
        <f t="shared" si="7"/>
        <v>-0.20509501676766484</v>
      </c>
      <c r="P53" s="32"/>
    </row>
    <row r="54" spans="2:16" x14ac:dyDescent="0.2">
      <c r="B54" s="31"/>
      <c r="C54" s="38" t="s">
        <v>12</v>
      </c>
      <c r="D54" s="27">
        <f>+D32-SUM(D44:D53)</f>
        <v>1081.3000000000011</v>
      </c>
      <c r="E54" s="44">
        <f t="shared" si="8"/>
        <v>8.1459015109054067E-2</v>
      </c>
      <c r="F54" s="27">
        <f>+F32-SUM(F44:F53)</f>
        <v>1776.4699999999993</v>
      </c>
      <c r="G54" s="44">
        <f t="shared" si="9"/>
        <v>0.12477611562899037</v>
      </c>
      <c r="H54" s="44">
        <f t="shared" si="7"/>
        <v>-0.39132099050363844</v>
      </c>
      <c r="P54" s="32"/>
    </row>
    <row r="55" spans="2:16" x14ac:dyDescent="0.2">
      <c r="B55" s="31"/>
      <c r="C55" s="38" t="s">
        <v>2</v>
      </c>
      <c r="D55" s="40">
        <f>+SUM(D44:D54)</f>
        <v>13274.16</v>
      </c>
      <c r="E55" s="40"/>
      <c r="F55" s="40">
        <f>+SUM(F44:F54)</f>
        <v>14237.26</v>
      </c>
      <c r="G55" s="40"/>
      <c r="H55" s="45">
        <f t="shared" si="7"/>
        <v>-6.7646443206066387E-2</v>
      </c>
      <c r="P55" s="32"/>
    </row>
    <row r="56" spans="2:16" x14ac:dyDescent="0.2">
      <c r="B56" s="31"/>
      <c r="C56" s="41"/>
      <c r="D56" s="41"/>
      <c r="E56" s="41"/>
      <c r="F56" s="41"/>
      <c r="G56" s="41"/>
      <c r="H56" s="41"/>
      <c r="P56" s="32"/>
    </row>
    <row r="57" spans="2:16" x14ac:dyDescent="0.2">
      <c r="B57" s="31"/>
      <c r="C57" s="42" t="s">
        <v>9</v>
      </c>
      <c r="D57" s="41"/>
      <c r="E57" s="41"/>
      <c r="F57" s="41"/>
      <c r="G57" s="41"/>
      <c r="H57" s="41"/>
      <c r="P57" s="32"/>
    </row>
    <row r="58" spans="2:16" x14ac:dyDescent="0.2">
      <c r="B58" s="31"/>
      <c r="C58" s="42" t="s">
        <v>10</v>
      </c>
      <c r="D58" s="41"/>
      <c r="E58" s="41"/>
      <c r="F58" s="41"/>
      <c r="G58" s="41"/>
      <c r="H58" s="41"/>
      <c r="P58" s="32"/>
    </row>
    <row r="59" spans="2:16" x14ac:dyDescent="0.2">
      <c r="B59" s="31"/>
      <c r="C59" s="41"/>
      <c r="D59" s="41"/>
      <c r="E59" s="41"/>
      <c r="F59" s="41"/>
      <c r="G59" s="41"/>
      <c r="H59" s="41"/>
      <c r="P59" s="32"/>
    </row>
    <row r="60" spans="2:16" x14ac:dyDescent="0.2">
      <c r="B60" s="31"/>
      <c r="C60" s="41"/>
      <c r="D60" s="41"/>
      <c r="E60" s="41"/>
      <c r="F60" s="41"/>
      <c r="G60" s="41"/>
      <c r="H60" s="41"/>
      <c r="P60" s="32"/>
    </row>
    <row r="61" spans="2:16" x14ac:dyDescent="0.2">
      <c r="B61" s="31"/>
      <c r="C61" s="36" t="s">
        <v>14</v>
      </c>
      <c r="D61" s="36"/>
      <c r="E61" s="36"/>
      <c r="F61" s="36"/>
      <c r="G61" s="36"/>
      <c r="H61" s="36"/>
      <c r="P61" s="32"/>
    </row>
    <row r="62" spans="2:16" x14ac:dyDescent="0.2">
      <c r="B62" s="31"/>
      <c r="C62" s="41"/>
      <c r="D62" s="41"/>
      <c r="E62" s="41"/>
      <c r="F62" s="41"/>
      <c r="G62" s="41"/>
      <c r="H62" s="41"/>
      <c r="P62" s="32"/>
    </row>
    <row r="63" spans="2:16" x14ac:dyDescent="0.2">
      <c r="B63" s="31"/>
      <c r="C63" s="81" t="s">
        <v>88</v>
      </c>
      <c r="D63" s="81"/>
      <c r="E63" s="81"/>
      <c r="F63" s="81"/>
      <c r="G63" s="81"/>
      <c r="H63" s="81"/>
      <c r="P63" s="32"/>
    </row>
    <row r="64" spans="2:16" x14ac:dyDescent="0.2">
      <c r="B64" s="31"/>
      <c r="C64" s="77" t="s">
        <v>84</v>
      </c>
      <c r="D64" s="77"/>
      <c r="E64" s="77"/>
      <c r="F64" s="77"/>
      <c r="G64" s="77"/>
      <c r="H64" s="77"/>
      <c r="P64" s="32"/>
    </row>
    <row r="65" spans="2:16" x14ac:dyDescent="0.2">
      <c r="B65" s="31"/>
      <c r="C65" s="42"/>
      <c r="D65" s="42"/>
      <c r="E65" s="42"/>
      <c r="F65" s="42"/>
      <c r="G65" s="42"/>
      <c r="H65" s="42"/>
      <c r="P65" s="32"/>
    </row>
    <row r="66" spans="2:16" x14ac:dyDescent="0.2">
      <c r="B66" s="31"/>
      <c r="C66" s="39" t="s">
        <v>4</v>
      </c>
      <c r="D66" s="39" t="s">
        <v>85</v>
      </c>
      <c r="E66" s="39" t="s">
        <v>7</v>
      </c>
      <c r="F66" s="39" t="s">
        <v>8</v>
      </c>
      <c r="G66" s="39" t="s">
        <v>7</v>
      </c>
      <c r="H66" s="39" t="s">
        <v>87</v>
      </c>
      <c r="P66" s="32"/>
    </row>
    <row r="67" spans="2:16" x14ac:dyDescent="0.2">
      <c r="B67" s="31"/>
      <c r="C67" s="38" t="s">
        <v>5</v>
      </c>
      <c r="D67" s="40">
        <f>+SUM(D68:D78)</f>
        <v>970.41999999999985</v>
      </c>
      <c r="E67" s="40"/>
      <c r="F67" s="40">
        <f>+SUM(F68:F78)</f>
        <v>814.3</v>
      </c>
      <c r="G67" s="40"/>
      <c r="H67" s="45">
        <f t="shared" ref="H67:H91" si="10">+IFERROR(D67/F67-1, "-")</f>
        <v>0.19172295222890812</v>
      </c>
      <c r="P67" s="32"/>
    </row>
    <row r="68" spans="2:16" x14ac:dyDescent="0.2">
      <c r="B68" s="31"/>
      <c r="C68" s="43" t="s">
        <v>166</v>
      </c>
      <c r="D68" s="27">
        <v>134.34</v>
      </c>
      <c r="E68" s="44">
        <f>+D68/D$67</f>
        <v>0.13843490447435133</v>
      </c>
      <c r="F68" s="27">
        <v>54.86</v>
      </c>
      <c r="G68" s="44">
        <f>+F68/F$67</f>
        <v>6.7370747881616108E-2</v>
      </c>
      <c r="H68" s="44">
        <f t="shared" si="10"/>
        <v>1.4487787094422164</v>
      </c>
      <c r="P68" s="32"/>
    </row>
    <row r="69" spans="2:16" x14ac:dyDescent="0.2">
      <c r="B69" s="31"/>
      <c r="C69" s="43" t="s">
        <v>167</v>
      </c>
      <c r="D69" s="27">
        <v>69.209999999999994</v>
      </c>
      <c r="E69" s="44">
        <f t="shared" ref="E69:E78" si="11">+D69/D$67</f>
        <v>7.1319634797304271E-2</v>
      </c>
      <c r="F69" s="27">
        <v>73.819999999999993</v>
      </c>
      <c r="G69" s="44">
        <f t="shared" ref="G69:G78" si="12">+F69/F$67</f>
        <v>9.0654549920176838E-2</v>
      </c>
      <c r="H69" s="44">
        <f t="shared" si="10"/>
        <v>-6.2449200758602053E-2</v>
      </c>
      <c r="P69" s="32"/>
    </row>
    <row r="70" spans="2:16" x14ac:dyDescent="0.2">
      <c r="B70" s="31"/>
      <c r="C70" s="43" t="s">
        <v>78</v>
      </c>
      <c r="D70" s="27">
        <v>38.520000000000003</v>
      </c>
      <c r="E70" s="44">
        <f t="shared" si="11"/>
        <v>3.9694153047134237E-2</v>
      </c>
      <c r="F70" s="27">
        <v>21.72</v>
      </c>
      <c r="G70" s="44">
        <f t="shared" si="12"/>
        <v>2.667321625936387E-2</v>
      </c>
      <c r="H70" s="44">
        <f t="shared" si="10"/>
        <v>0.77348066298342566</v>
      </c>
      <c r="P70" s="32"/>
    </row>
    <row r="71" spans="2:16" x14ac:dyDescent="0.2">
      <c r="B71" s="31"/>
      <c r="C71" s="43" t="s">
        <v>168</v>
      </c>
      <c r="D71" s="27">
        <v>35.799999999999997</v>
      </c>
      <c r="E71" s="44">
        <f t="shared" si="11"/>
        <v>3.6891242966962765E-2</v>
      </c>
      <c r="F71" s="27">
        <v>28.94</v>
      </c>
      <c r="G71" s="44">
        <f t="shared" si="12"/>
        <v>3.5539727373203982E-2</v>
      </c>
      <c r="H71" s="44">
        <f t="shared" si="10"/>
        <v>0.23704215618521052</v>
      </c>
      <c r="P71" s="32"/>
    </row>
    <row r="72" spans="2:16" x14ac:dyDescent="0.2">
      <c r="B72" s="31"/>
      <c r="C72" s="43" t="s">
        <v>95</v>
      </c>
      <c r="D72" s="27">
        <v>35.22</v>
      </c>
      <c r="E72" s="44">
        <f t="shared" si="11"/>
        <v>3.6293563611632079E-2</v>
      </c>
      <c r="F72" s="27">
        <v>14.41</v>
      </c>
      <c r="G72" s="44">
        <f t="shared" si="12"/>
        <v>1.7696180768758445E-2</v>
      </c>
      <c r="H72" s="44">
        <f t="shared" si="10"/>
        <v>1.4441360166551007</v>
      </c>
      <c r="P72" s="32"/>
    </row>
    <row r="73" spans="2:16" x14ac:dyDescent="0.2">
      <c r="B73" s="31"/>
      <c r="C73" s="43" t="s">
        <v>169</v>
      </c>
      <c r="D73" s="27">
        <v>35.090000000000003</v>
      </c>
      <c r="E73" s="44">
        <f t="shared" si="11"/>
        <v>3.6159600997506244E-2</v>
      </c>
      <c r="F73" s="27">
        <v>21.16</v>
      </c>
      <c r="G73" s="44">
        <f t="shared" si="12"/>
        <v>2.5985509026157438E-2</v>
      </c>
      <c r="H73" s="44">
        <f t="shared" si="10"/>
        <v>0.65831758034026477</v>
      </c>
      <c r="P73" s="32"/>
    </row>
    <row r="74" spans="2:16" x14ac:dyDescent="0.2">
      <c r="B74" s="31"/>
      <c r="C74" s="43" t="s">
        <v>96</v>
      </c>
      <c r="D74" s="27">
        <v>27.75</v>
      </c>
      <c r="E74" s="44">
        <f t="shared" si="11"/>
        <v>2.8595865707631753E-2</v>
      </c>
      <c r="F74" s="27">
        <v>19.14</v>
      </c>
      <c r="G74" s="44">
        <f t="shared" si="12"/>
        <v>2.3504850792091369E-2</v>
      </c>
      <c r="H74" s="44">
        <f t="shared" si="10"/>
        <v>0.44984326018808773</v>
      </c>
      <c r="P74" s="32"/>
    </row>
    <row r="75" spans="2:16" x14ac:dyDescent="0.2">
      <c r="B75" s="31"/>
      <c r="C75" s="43" t="s">
        <v>97</v>
      </c>
      <c r="D75" s="27">
        <v>27.33</v>
      </c>
      <c r="E75" s="44">
        <f t="shared" si="11"/>
        <v>2.8163063415840565E-2</v>
      </c>
      <c r="F75" s="27">
        <v>32.520000000000003</v>
      </c>
      <c r="G75" s="44">
        <f t="shared" si="12"/>
        <v>3.9936141471202266E-2</v>
      </c>
      <c r="H75" s="44">
        <f t="shared" si="10"/>
        <v>-0.15959409594095952</v>
      </c>
      <c r="P75" s="32"/>
    </row>
    <row r="76" spans="2:16" x14ac:dyDescent="0.2">
      <c r="B76" s="31"/>
      <c r="C76" s="43" t="s">
        <v>170</v>
      </c>
      <c r="D76" s="27">
        <v>24.89</v>
      </c>
      <c r="E76" s="44">
        <f t="shared" si="11"/>
        <v>2.564868819686322E-2</v>
      </c>
      <c r="F76" s="27">
        <v>36.83</v>
      </c>
      <c r="G76" s="44">
        <f t="shared" si="12"/>
        <v>4.522903106963036E-2</v>
      </c>
      <c r="H76" s="44">
        <f t="shared" si="10"/>
        <v>-0.3241922345913657</v>
      </c>
      <c r="P76" s="32"/>
    </row>
    <row r="77" spans="2:16" x14ac:dyDescent="0.2">
      <c r="B77" s="31"/>
      <c r="C77" s="43" t="s">
        <v>98</v>
      </c>
      <c r="D77" s="27">
        <v>21.65</v>
      </c>
      <c r="E77" s="44">
        <f t="shared" si="11"/>
        <v>2.2309927660188373E-2</v>
      </c>
      <c r="F77" s="27">
        <v>21.43</v>
      </c>
      <c r="G77" s="44">
        <f t="shared" si="12"/>
        <v>2.6317082156453397E-2</v>
      </c>
      <c r="H77" s="44">
        <f t="shared" si="10"/>
        <v>1.0265982267848806E-2</v>
      </c>
      <c r="P77" s="32"/>
    </row>
    <row r="78" spans="2:16" x14ac:dyDescent="0.2">
      <c r="B78" s="31"/>
      <c r="C78" s="43" t="s">
        <v>12</v>
      </c>
      <c r="D78" s="27">
        <f>+D15-SUM(D68:D77)</f>
        <v>520.61999999999989</v>
      </c>
      <c r="E78" s="44">
        <f t="shared" si="11"/>
        <v>0.53648935512458518</v>
      </c>
      <c r="F78" s="27">
        <f>+F15-SUM(F68:F77)</f>
        <v>489.46999999999997</v>
      </c>
      <c r="G78" s="44">
        <f t="shared" si="12"/>
        <v>0.60109296328134598</v>
      </c>
      <c r="H78" s="44">
        <f t="shared" si="10"/>
        <v>6.3640263958975929E-2</v>
      </c>
      <c r="P78" s="32"/>
    </row>
    <row r="79" spans="2:16" x14ac:dyDescent="0.2">
      <c r="B79" s="31"/>
      <c r="C79" s="38" t="s">
        <v>6</v>
      </c>
      <c r="D79" s="40">
        <f>+SUM(D80:D90)</f>
        <v>12303.74</v>
      </c>
      <c r="E79" s="40"/>
      <c r="F79" s="40">
        <f>+SUM(F80:F90)</f>
        <v>13422.960000000001</v>
      </c>
      <c r="G79" s="40"/>
      <c r="H79" s="45">
        <f t="shared" si="10"/>
        <v>-8.3381012831745038E-2</v>
      </c>
      <c r="P79" s="32"/>
    </row>
    <row r="80" spans="2:16" x14ac:dyDescent="0.2">
      <c r="B80" s="31"/>
      <c r="C80" s="43" t="s">
        <v>103</v>
      </c>
      <c r="D80" s="27">
        <v>5693.8</v>
      </c>
      <c r="E80" s="44">
        <f>+D80/D$79</f>
        <v>0.46276985697031964</v>
      </c>
      <c r="F80" s="27">
        <v>6488.6</v>
      </c>
      <c r="G80" s="44">
        <f>+F80/F$79</f>
        <v>0.48339561467813358</v>
      </c>
      <c r="H80" s="44">
        <f t="shared" si="10"/>
        <v>-0.12249175476990415</v>
      </c>
      <c r="P80" s="32"/>
    </row>
    <row r="81" spans="2:16" x14ac:dyDescent="0.2">
      <c r="B81" s="31"/>
      <c r="C81" s="43" t="s">
        <v>104</v>
      </c>
      <c r="D81" s="27">
        <v>3234.31</v>
      </c>
      <c r="E81" s="44">
        <f t="shared" ref="E81:E90" si="13">+D81/D$79</f>
        <v>0.26287210230385233</v>
      </c>
      <c r="F81" s="27">
        <v>3608.09</v>
      </c>
      <c r="G81" s="44">
        <f t="shared" ref="G81:G90" si="14">+F81/F$79</f>
        <v>0.26879987722529158</v>
      </c>
      <c r="H81" s="44">
        <f t="shared" si="10"/>
        <v>-0.10359497684370411</v>
      </c>
      <c r="P81" s="32"/>
    </row>
    <row r="82" spans="2:16" x14ac:dyDescent="0.2">
      <c r="B82" s="31"/>
      <c r="C82" s="43" t="s">
        <v>133</v>
      </c>
      <c r="D82" s="27">
        <v>2346.2600000000002</v>
      </c>
      <c r="E82" s="44">
        <f t="shared" si="13"/>
        <v>0.19069486188752366</v>
      </c>
      <c r="F82" s="27">
        <v>2264.54</v>
      </c>
      <c r="G82" s="44">
        <f t="shared" si="14"/>
        <v>0.16870645520809119</v>
      </c>
      <c r="H82" s="44">
        <f t="shared" si="10"/>
        <v>3.6086799085023991E-2</v>
      </c>
      <c r="P82" s="32"/>
    </row>
    <row r="83" spans="2:16" x14ac:dyDescent="0.2">
      <c r="B83" s="31"/>
      <c r="C83" s="43" t="s">
        <v>105</v>
      </c>
      <c r="D83" s="27">
        <v>677.87</v>
      </c>
      <c r="E83" s="44">
        <f t="shared" si="13"/>
        <v>5.5094629762982641E-2</v>
      </c>
      <c r="F83" s="27">
        <v>815.63</v>
      </c>
      <c r="G83" s="44">
        <f t="shared" si="14"/>
        <v>6.0763795764868546E-2</v>
      </c>
      <c r="H83" s="44">
        <f t="shared" si="10"/>
        <v>-0.16890011402228955</v>
      </c>
      <c r="P83" s="32"/>
    </row>
    <row r="84" spans="2:16" x14ac:dyDescent="0.2">
      <c r="B84" s="31"/>
      <c r="C84" s="43" t="s">
        <v>134</v>
      </c>
      <c r="D84" s="27">
        <v>68.150000000000006</v>
      </c>
      <c r="E84" s="44">
        <f t="shared" si="13"/>
        <v>5.5389662005211433E-3</v>
      </c>
      <c r="F84" s="27">
        <v>45.25</v>
      </c>
      <c r="G84" s="44">
        <f t="shared" si="14"/>
        <v>3.3710895361380795E-3</v>
      </c>
      <c r="H84" s="44">
        <f t="shared" si="10"/>
        <v>0.50607734806629856</v>
      </c>
      <c r="P84" s="32"/>
    </row>
    <row r="85" spans="2:16" x14ac:dyDescent="0.2">
      <c r="B85" s="31"/>
      <c r="C85" s="43" t="s">
        <v>107</v>
      </c>
      <c r="D85" s="27">
        <v>51.35</v>
      </c>
      <c r="E85" s="44">
        <f t="shared" si="13"/>
        <v>4.1735277240903985E-3</v>
      </c>
      <c r="F85" s="27">
        <v>4.3</v>
      </c>
      <c r="G85" s="44">
        <f t="shared" si="14"/>
        <v>3.2034662995345284E-4</v>
      </c>
      <c r="H85" s="44">
        <f t="shared" si="10"/>
        <v>10.94186046511628</v>
      </c>
      <c r="P85" s="32"/>
    </row>
    <row r="86" spans="2:16" x14ac:dyDescent="0.2">
      <c r="B86" s="31"/>
      <c r="C86" s="43" t="s">
        <v>108</v>
      </c>
      <c r="D86" s="27">
        <v>49.73</v>
      </c>
      <c r="E86" s="44">
        <f t="shared" si="13"/>
        <v>4.0418604424345764E-3</v>
      </c>
      <c r="F86" s="27">
        <v>26.89</v>
      </c>
      <c r="G86" s="44">
        <f t="shared" si="14"/>
        <v>2.0032839254531041E-3</v>
      </c>
      <c r="H86" s="44">
        <f t="shared" si="10"/>
        <v>0.84938638899219021</v>
      </c>
      <c r="P86" s="32"/>
    </row>
    <row r="87" spans="2:16" x14ac:dyDescent="0.2">
      <c r="B87" s="31"/>
      <c r="C87" s="43" t="s">
        <v>111</v>
      </c>
      <c r="D87" s="27">
        <v>38.380000000000003</v>
      </c>
      <c r="E87" s="44">
        <f t="shared" si="13"/>
        <v>3.1193767098459495E-3</v>
      </c>
      <c r="F87" s="27">
        <v>20.7</v>
      </c>
      <c r="G87" s="44">
        <f t="shared" si="14"/>
        <v>1.5421337767526685E-3</v>
      </c>
      <c r="H87" s="44">
        <f t="shared" si="10"/>
        <v>0.85410628019323687</v>
      </c>
      <c r="P87" s="32"/>
    </row>
    <row r="88" spans="2:16" x14ac:dyDescent="0.2">
      <c r="B88" s="31"/>
      <c r="C88" s="43" t="s">
        <v>165</v>
      </c>
      <c r="D88" s="27">
        <v>34.049999999999997</v>
      </c>
      <c r="E88" s="44">
        <f t="shared" si="13"/>
        <v>2.7674511977658824E-3</v>
      </c>
      <c r="F88" s="27">
        <v>33.090000000000003</v>
      </c>
      <c r="G88" s="44">
        <f t="shared" si="14"/>
        <v>2.4651790663162225E-3</v>
      </c>
      <c r="H88" s="44">
        <f t="shared" si="10"/>
        <v>2.9011786038077858E-2</v>
      </c>
      <c r="P88" s="32"/>
    </row>
    <row r="89" spans="2:16" x14ac:dyDescent="0.2">
      <c r="B89" s="31"/>
      <c r="C89" s="43" t="s">
        <v>109</v>
      </c>
      <c r="D89" s="27">
        <v>27.16</v>
      </c>
      <c r="E89" s="44">
        <f t="shared" si="13"/>
        <v>2.2074588702297024E-3</v>
      </c>
      <c r="F89" s="27">
        <v>68.260000000000005</v>
      </c>
      <c r="G89" s="44">
        <f t="shared" si="14"/>
        <v>5.0853165024703937E-3</v>
      </c>
      <c r="H89" s="44">
        <f t="shared" si="10"/>
        <v>-0.60210958101377088</v>
      </c>
      <c r="P89" s="32"/>
    </row>
    <row r="90" spans="2:16" x14ac:dyDescent="0.2">
      <c r="B90" s="31"/>
      <c r="C90" s="43" t="s">
        <v>12</v>
      </c>
      <c r="D90" s="27">
        <f>+D27-SUM(D80:D89)</f>
        <v>82.680000000000291</v>
      </c>
      <c r="E90" s="44">
        <f t="shared" si="13"/>
        <v>6.7199079304341843E-3</v>
      </c>
      <c r="F90" s="27">
        <f>+F27-SUM(F80:F89)</f>
        <v>47.610000000002401</v>
      </c>
      <c r="G90" s="44">
        <f t="shared" si="14"/>
        <v>3.5469076865313164E-3</v>
      </c>
      <c r="H90" s="44">
        <f t="shared" si="10"/>
        <v>0.73660995589153799</v>
      </c>
      <c r="P90" s="32"/>
    </row>
    <row r="91" spans="2:16" x14ac:dyDescent="0.2">
      <c r="B91" s="31"/>
      <c r="C91" s="38" t="s">
        <v>2</v>
      </c>
      <c r="D91" s="40">
        <f>+D79+D67</f>
        <v>13274.16</v>
      </c>
      <c r="E91" s="40"/>
      <c r="F91" s="40">
        <f>+F79+F67</f>
        <v>14237.26</v>
      </c>
      <c r="G91" s="40"/>
      <c r="H91" s="45">
        <f t="shared" si="10"/>
        <v>-6.7646443206066387E-2</v>
      </c>
      <c r="P91" s="32"/>
    </row>
    <row r="92" spans="2:16" x14ac:dyDescent="0.2">
      <c r="B92" s="31"/>
      <c r="C92" s="41"/>
      <c r="D92" s="41"/>
      <c r="E92" s="41"/>
      <c r="F92" s="41"/>
      <c r="G92" s="41"/>
      <c r="H92" s="41"/>
      <c r="P92" s="32"/>
    </row>
    <row r="93" spans="2:16" x14ac:dyDescent="0.2">
      <c r="B93" s="31"/>
      <c r="C93" s="42" t="s">
        <v>9</v>
      </c>
      <c r="D93" s="41"/>
      <c r="E93" s="41"/>
      <c r="F93" s="41"/>
      <c r="G93" s="41"/>
      <c r="H93" s="41"/>
      <c r="P93" s="32"/>
    </row>
    <row r="94" spans="2:16" x14ac:dyDescent="0.2">
      <c r="B94" s="31"/>
      <c r="C94" s="42" t="s">
        <v>10</v>
      </c>
      <c r="D94" s="41"/>
      <c r="E94" s="41"/>
      <c r="F94" s="41"/>
      <c r="G94" s="41"/>
      <c r="H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sortState ref="L16:N23">
    <sortCondition descending="1" ref="M16:M23"/>
  </sortState>
  <mergeCells count="9">
    <mergeCell ref="C64:H64"/>
    <mergeCell ref="J10:O10"/>
    <mergeCell ref="J11:O11"/>
    <mergeCell ref="B2:P3"/>
    <mergeCell ref="C11:H11"/>
    <mergeCell ref="C12:H12"/>
    <mergeCell ref="C40:H40"/>
    <mergeCell ref="C41:H41"/>
    <mergeCell ref="C63:H63"/>
  </mergeCells>
  <pageMargins left="0.7" right="0.7" top="0.75" bottom="0.75" header="0.3" footer="0.3"/>
  <pageSetup orientation="portrait" r:id="rId1"/>
  <ignoredErrors>
    <ignoredError sqref="E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="85" zoomScaleNormal="85" workbookViewId="0">
      <selection activeCell="F69" sqref="F69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89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558.51</v>
      </c>
      <c r="H15" s="45">
        <f>+G15/G32</f>
        <v>9.5350854130316742E-2</v>
      </c>
      <c r="I15" s="40">
        <v>506.93</v>
      </c>
      <c r="J15" s="40"/>
      <c r="K15" s="45">
        <f>+IFERROR(G15/I15-1, "-")</f>
        <v>0.10174974848598417</v>
      </c>
      <c r="L15" s="41"/>
      <c r="M15" s="41"/>
      <c r="N15" s="41"/>
      <c r="O15" s="41"/>
      <c r="P15" s="32"/>
    </row>
    <row r="16" spans="2:16" x14ac:dyDescent="0.2">
      <c r="B16" s="31"/>
      <c r="F16" s="43" t="s">
        <v>19</v>
      </c>
      <c r="G16" s="27">
        <v>201.33</v>
      </c>
      <c r="H16" s="44">
        <f>+G16/G$15</f>
        <v>0.36047698340226675</v>
      </c>
      <c r="I16" s="27">
        <v>219.2</v>
      </c>
      <c r="J16" s="44">
        <f>+I16/I$15</f>
        <v>0.43240684118122813</v>
      </c>
      <c r="K16" s="44">
        <f t="shared" ref="K16:K26" si="0">+IFERROR(G16/I16-1, "-")</f>
        <v>-8.1523722627737105E-2</v>
      </c>
      <c r="L16" s="41"/>
      <c r="M16" s="41"/>
      <c r="N16" s="41"/>
      <c r="O16" s="41"/>
      <c r="P16" s="32"/>
    </row>
    <row r="17" spans="2:16" x14ac:dyDescent="0.2">
      <c r="B17" s="31"/>
      <c r="F17" s="43" t="s">
        <v>37</v>
      </c>
      <c r="G17" s="27">
        <v>197.29</v>
      </c>
      <c r="H17" s="44">
        <f t="shared" ref="H17:H26" si="1">+G17/G$15</f>
        <v>0.35324345132584911</v>
      </c>
      <c r="I17" s="27">
        <v>168.1</v>
      </c>
      <c r="J17" s="44">
        <f t="shared" ref="J17:J26" si="2">+I17/I$15</f>
        <v>0.33160396898980132</v>
      </c>
      <c r="K17" s="44">
        <f t="shared" si="0"/>
        <v>0.17364663890541343</v>
      </c>
      <c r="L17" s="41"/>
      <c r="M17" s="41"/>
      <c r="N17" s="41"/>
      <c r="O17" s="41"/>
      <c r="P17" s="32"/>
    </row>
    <row r="18" spans="2:16" x14ac:dyDescent="0.2">
      <c r="B18" s="31"/>
      <c r="F18" s="43" t="s">
        <v>15</v>
      </c>
      <c r="G18" s="27">
        <v>100.49</v>
      </c>
      <c r="H18" s="44">
        <f t="shared" si="1"/>
        <v>0.17992515800970438</v>
      </c>
      <c r="I18" s="27">
        <v>78.7</v>
      </c>
      <c r="J18" s="44">
        <f t="shared" si="2"/>
        <v>0.15524825912847928</v>
      </c>
      <c r="K18" s="44">
        <f t="shared" si="0"/>
        <v>0.2768742058449809</v>
      </c>
      <c r="L18" s="41"/>
      <c r="M18" s="41"/>
      <c r="N18" s="41"/>
      <c r="O18" s="41"/>
      <c r="P18" s="32"/>
    </row>
    <row r="19" spans="2:16" x14ac:dyDescent="0.2">
      <c r="B19" s="31"/>
      <c r="F19" s="43" t="s">
        <v>16</v>
      </c>
      <c r="G19" s="27">
        <v>23.19</v>
      </c>
      <c r="H19" s="44">
        <f t="shared" si="1"/>
        <v>4.1521190309931788E-2</v>
      </c>
      <c r="I19" s="27">
        <v>10.17</v>
      </c>
      <c r="J19" s="44">
        <f t="shared" si="2"/>
        <v>2.0061941490935632E-2</v>
      </c>
      <c r="K19" s="44">
        <f t="shared" si="0"/>
        <v>1.28023598820059</v>
      </c>
      <c r="L19" s="41"/>
      <c r="M19" s="41"/>
      <c r="N19" s="41"/>
      <c r="O19" s="41"/>
      <c r="P19" s="32"/>
    </row>
    <row r="20" spans="2:16" x14ac:dyDescent="0.2">
      <c r="B20" s="31"/>
      <c r="F20" s="43" t="s">
        <v>18</v>
      </c>
      <c r="G20" s="27">
        <v>18.600000000000001</v>
      </c>
      <c r="H20" s="44">
        <f t="shared" si="1"/>
        <v>3.3302895203308806E-2</v>
      </c>
      <c r="I20" s="27">
        <v>16.690000000000001</v>
      </c>
      <c r="J20" s="44">
        <f t="shared" si="2"/>
        <v>3.292367782534078E-2</v>
      </c>
      <c r="K20" s="44">
        <f t="shared" si="0"/>
        <v>0.11443978430197732</v>
      </c>
      <c r="P20" s="32"/>
    </row>
    <row r="21" spans="2:16" x14ac:dyDescent="0.2">
      <c r="B21" s="31"/>
      <c r="F21" s="43" t="s">
        <v>20</v>
      </c>
      <c r="G21" s="27">
        <v>7.35</v>
      </c>
      <c r="H21" s="44">
        <f t="shared" si="1"/>
        <v>1.3160015040017188E-2</v>
      </c>
      <c r="I21" s="27">
        <v>4.3499999999999996</v>
      </c>
      <c r="J21" s="44">
        <f t="shared" si="2"/>
        <v>8.5810664194267451E-3</v>
      </c>
      <c r="K21" s="44">
        <f t="shared" si="0"/>
        <v>0.68965517241379315</v>
      </c>
      <c r="P21" s="32"/>
    </row>
    <row r="22" spans="2:16" x14ac:dyDescent="0.2">
      <c r="B22" s="31"/>
      <c r="F22" s="43" t="s">
        <v>17</v>
      </c>
      <c r="G22" s="27">
        <v>5.74</v>
      </c>
      <c r="H22" s="44">
        <f t="shared" si="1"/>
        <v>1.0277345078870567E-2</v>
      </c>
      <c r="I22" s="27">
        <v>5.58</v>
      </c>
      <c r="J22" s="44">
        <f t="shared" si="2"/>
        <v>1.100743692423017E-2</v>
      </c>
      <c r="K22" s="44">
        <f t="shared" si="0"/>
        <v>2.8673835125448077E-2</v>
      </c>
      <c r="P22" s="32"/>
    </row>
    <row r="23" spans="2:16" x14ac:dyDescent="0.2">
      <c r="B23" s="31"/>
      <c r="F23" s="43" t="s">
        <v>42</v>
      </c>
      <c r="G23" s="27">
        <v>0.87</v>
      </c>
      <c r="H23" s="44">
        <f t="shared" si="1"/>
        <v>1.5577160659612183E-3</v>
      </c>
      <c r="I23" s="27">
        <v>0.72</v>
      </c>
      <c r="J23" s="44">
        <f t="shared" si="2"/>
        <v>1.4203144418361508E-3</v>
      </c>
      <c r="K23" s="44">
        <f t="shared" si="0"/>
        <v>0.20833333333333348</v>
      </c>
      <c r="P23" s="32"/>
    </row>
    <row r="24" spans="2:16" x14ac:dyDescent="0.2">
      <c r="B24" s="31"/>
      <c r="F24" s="43" t="s">
        <v>43</v>
      </c>
      <c r="G24" s="27">
        <v>0.71</v>
      </c>
      <c r="H24" s="44">
        <f t="shared" si="1"/>
        <v>1.2712395480832929E-3</v>
      </c>
      <c r="I24" s="27">
        <v>0.77</v>
      </c>
      <c r="J24" s="44">
        <f t="shared" si="2"/>
        <v>1.5189473891858837E-3</v>
      </c>
      <c r="K24" s="44">
        <f t="shared" si="0"/>
        <v>-7.7922077922077948E-2</v>
      </c>
      <c r="P24" s="32"/>
    </row>
    <row r="25" spans="2:16" x14ac:dyDescent="0.2">
      <c r="B25" s="31"/>
      <c r="F25" s="43" t="s">
        <v>22</v>
      </c>
      <c r="G25" s="27">
        <v>0.09</v>
      </c>
      <c r="H25" s="44">
        <f t="shared" si="1"/>
        <v>1.6114304130633291E-4</v>
      </c>
      <c r="I25" s="27">
        <v>0</v>
      </c>
      <c r="J25" s="44">
        <f t="shared" si="2"/>
        <v>0</v>
      </c>
      <c r="K25" s="44" t="str">
        <f t="shared" si="0"/>
        <v>-</v>
      </c>
      <c r="P25" s="32"/>
    </row>
    <row r="26" spans="2:16" x14ac:dyDescent="0.2">
      <c r="B26" s="31"/>
      <c r="F26" s="43" t="s">
        <v>12</v>
      </c>
      <c r="G26" s="27">
        <f>G15-SUM(G16:G25)</f>
        <v>2.8499999999997954</v>
      </c>
      <c r="H26" s="27">
        <f t="shared" si="1"/>
        <v>5.1028629747001761E-3</v>
      </c>
      <c r="I26" s="27">
        <f>I15-SUM(I16:I25)</f>
        <v>2.6500000000000341</v>
      </c>
      <c r="J26" s="27">
        <f t="shared" si="2"/>
        <v>5.2275462095359004E-3</v>
      </c>
      <c r="K26" s="27">
        <f t="shared" si="0"/>
        <v>7.5471698113116492E-2</v>
      </c>
      <c r="P26" s="32"/>
    </row>
    <row r="27" spans="2:16" x14ac:dyDescent="0.2">
      <c r="B27" s="31"/>
      <c r="F27" s="38" t="s">
        <v>6</v>
      </c>
      <c r="G27" s="40">
        <f>SUM(G28:G30)</f>
        <v>5298.9100000000008</v>
      </c>
      <c r="H27" s="45">
        <f>+G27/G32</f>
        <v>0.90464914586968326</v>
      </c>
      <c r="I27" s="40">
        <f>SUM(I28:I30)</f>
        <v>4987.87</v>
      </c>
      <c r="J27" s="40"/>
      <c r="K27" s="45">
        <f t="shared" ref="K27:K32" si="3">+IFERROR(G27/I27-1, "-")</f>
        <v>6.2359283622067219E-2</v>
      </c>
      <c r="P27" s="32"/>
    </row>
    <row r="28" spans="2:16" x14ac:dyDescent="0.2">
      <c r="B28" s="31"/>
      <c r="F28" s="43" t="s">
        <v>23</v>
      </c>
      <c r="G28" s="27">
        <v>5276.31</v>
      </c>
      <c r="H28" s="44">
        <f>+G28/G$27</f>
        <v>0.99573497190931715</v>
      </c>
      <c r="I28" s="27">
        <v>4982.1400000000003</v>
      </c>
      <c r="J28" s="44">
        <f t="shared" ref="J28:J31" si="4">+I28/I$27</f>
        <v>0.99885121304284197</v>
      </c>
      <c r="K28" s="44">
        <f t="shared" si="3"/>
        <v>5.9044908412850816E-2</v>
      </c>
      <c r="P28" s="32"/>
    </row>
    <row r="29" spans="2:16" x14ac:dyDescent="0.2">
      <c r="B29" s="31"/>
      <c r="F29" s="43" t="s">
        <v>26</v>
      </c>
      <c r="G29" s="27">
        <v>15.3</v>
      </c>
      <c r="H29" s="44">
        <f t="shared" ref="H29:H31" si="5">+G29/G$27</f>
        <v>2.887386273780834E-3</v>
      </c>
      <c r="I29" s="27">
        <v>0</v>
      </c>
      <c r="J29" s="44">
        <f t="shared" si="4"/>
        <v>0</v>
      </c>
      <c r="K29" s="44" t="str">
        <f t="shared" si="3"/>
        <v>-</v>
      </c>
      <c r="P29" s="32"/>
    </row>
    <row r="30" spans="2:16" x14ac:dyDescent="0.2">
      <c r="B30" s="31"/>
      <c r="F30" s="43" t="s">
        <v>25</v>
      </c>
      <c r="G30" s="27">
        <v>7.3</v>
      </c>
      <c r="H30" s="44">
        <f t="shared" si="5"/>
        <v>1.3776418169019664E-3</v>
      </c>
      <c r="I30" s="27">
        <v>5.73</v>
      </c>
      <c r="J30" s="44">
        <f t="shared" si="4"/>
        <v>1.1487869571580656E-3</v>
      </c>
      <c r="K30" s="44">
        <f t="shared" si="3"/>
        <v>0.27399650959860367</v>
      </c>
      <c r="P30" s="32"/>
    </row>
    <row r="31" spans="2:16" x14ac:dyDescent="0.2">
      <c r="B31" s="31"/>
      <c r="F31" s="43"/>
      <c r="G31" s="27"/>
      <c r="H31" s="44">
        <f t="shared" si="5"/>
        <v>0</v>
      </c>
      <c r="I31" s="27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5857.420000000001</v>
      </c>
      <c r="H32" s="40"/>
      <c r="I32" s="40">
        <f>+I27+I15</f>
        <v>5494.8</v>
      </c>
      <c r="J32" s="40"/>
      <c r="K32" s="45">
        <f t="shared" si="3"/>
        <v>6.5993302758972305E-2</v>
      </c>
      <c r="P32" s="32"/>
    </row>
    <row r="33" spans="2:16" x14ac:dyDescent="0.2">
      <c r="B33" s="31"/>
      <c r="F33" s="41"/>
      <c r="G33" s="60">
        <f>+G32/G34</f>
        <v>0.44126483333032002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27</v>
      </c>
      <c r="G44" s="27">
        <v>2445.64</v>
      </c>
      <c r="H44" s="44">
        <f>+G44/G$55</f>
        <v>0.41752853645461646</v>
      </c>
      <c r="I44" s="27">
        <v>2327.44</v>
      </c>
      <c r="J44" s="44">
        <f>+I44/I$55</f>
        <v>0.42357137657421562</v>
      </c>
      <c r="K44" s="44">
        <f t="shared" ref="K44:K55" si="6">+IFERROR(G44/I44-1, "-")</f>
        <v>5.0785412298490984E-2</v>
      </c>
      <c r="P44" s="32"/>
    </row>
    <row r="45" spans="2:16" x14ac:dyDescent="0.2">
      <c r="B45" s="31"/>
      <c r="F45" s="37" t="s">
        <v>29</v>
      </c>
      <c r="G45" s="27">
        <v>877.08</v>
      </c>
      <c r="H45" s="44">
        <f t="shared" ref="H45:H54" si="7">+G45/G$55</f>
        <v>0.14973828067647529</v>
      </c>
      <c r="I45" s="27">
        <v>708.18</v>
      </c>
      <c r="J45" s="44">
        <f t="shared" ref="J45:J54" si="8">+I45/I$55</f>
        <v>0.12888185193273638</v>
      </c>
      <c r="K45" s="44">
        <f t="shared" si="6"/>
        <v>0.23849868677454888</v>
      </c>
      <c r="P45" s="32"/>
    </row>
    <row r="46" spans="2:16" x14ac:dyDescent="0.2">
      <c r="B46" s="31"/>
      <c r="F46" s="37" t="s">
        <v>30</v>
      </c>
      <c r="G46" s="27">
        <v>617.38</v>
      </c>
      <c r="H46" s="44">
        <f t="shared" si="7"/>
        <v>0.1054013541798266</v>
      </c>
      <c r="I46" s="27">
        <v>729.62</v>
      </c>
      <c r="J46" s="44">
        <f t="shared" si="8"/>
        <v>0.13278372279245831</v>
      </c>
      <c r="K46" s="44">
        <f t="shared" si="6"/>
        <v>-0.15383350237109727</v>
      </c>
      <c r="P46" s="32"/>
    </row>
    <row r="47" spans="2:16" x14ac:dyDescent="0.2">
      <c r="B47" s="31"/>
      <c r="F47" s="37" t="s">
        <v>40</v>
      </c>
      <c r="G47" s="27">
        <v>530.32000000000005</v>
      </c>
      <c r="H47" s="44">
        <f t="shared" si="7"/>
        <v>9.0538155023884223E-2</v>
      </c>
      <c r="I47" s="27">
        <v>416.94</v>
      </c>
      <c r="J47" s="44">
        <f t="shared" si="8"/>
        <v>7.5879012884909364E-2</v>
      </c>
      <c r="K47" s="44">
        <f t="shared" si="6"/>
        <v>0.27193361155082285</v>
      </c>
      <c r="P47" s="32"/>
    </row>
    <row r="48" spans="2:16" x14ac:dyDescent="0.2">
      <c r="B48" s="31"/>
      <c r="F48" s="37" t="s">
        <v>44</v>
      </c>
      <c r="G48" s="27">
        <v>345.6</v>
      </c>
      <c r="H48" s="44">
        <f t="shared" si="7"/>
        <v>5.9002086242748511E-2</v>
      </c>
      <c r="I48" s="27">
        <v>335.38</v>
      </c>
      <c r="J48" s="44">
        <f t="shared" si="8"/>
        <v>6.1035888476377663E-2</v>
      </c>
      <c r="K48" s="44">
        <f t="shared" si="6"/>
        <v>3.0472896416005701E-2</v>
      </c>
      <c r="P48" s="32"/>
    </row>
    <row r="49" spans="2:16" x14ac:dyDescent="0.2">
      <c r="B49" s="31"/>
      <c r="F49" s="37" t="s">
        <v>38</v>
      </c>
      <c r="G49" s="27">
        <v>278.39</v>
      </c>
      <c r="H49" s="44">
        <f t="shared" si="7"/>
        <v>4.7527751125922321E-2</v>
      </c>
      <c r="I49" s="27">
        <v>190.18</v>
      </c>
      <c r="J49" s="44">
        <f t="shared" si="8"/>
        <v>3.4610904855499745E-2</v>
      </c>
      <c r="K49" s="44">
        <f t="shared" si="6"/>
        <v>0.46382374592491304</v>
      </c>
      <c r="P49" s="32"/>
    </row>
    <row r="50" spans="2:16" x14ac:dyDescent="0.2">
      <c r="B50" s="31"/>
      <c r="F50" s="37" t="s">
        <v>32</v>
      </c>
      <c r="G50" s="27">
        <v>182.27</v>
      </c>
      <c r="H50" s="44">
        <f t="shared" si="7"/>
        <v>3.11177958896579E-2</v>
      </c>
      <c r="I50" s="27">
        <v>186.98</v>
      </c>
      <c r="J50" s="44">
        <f t="shared" si="8"/>
        <v>3.4028536070466617E-2</v>
      </c>
      <c r="K50" s="44">
        <f t="shared" si="6"/>
        <v>-2.5189859878061771E-2</v>
      </c>
      <c r="P50" s="32"/>
    </row>
    <row r="51" spans="2:16" x14ac:dyDescent="0.2">
      <c r="B51" s="31"/>
      <c r="F51" s="37" t="s">
        <v>33</v>
      </c>
      <c r="G51" s="27">
        <v>144.43</v>
      </c>
      <c r="H51" s="44">
        <f t="shared" si="7"/>
        <v>2.4657613761690296E-2</v>
      </c>
      <c r="I51" s="27">
        <v>130.19</v>
      </c>
      <c r="J51" s="44">
        <f t="shared" si="8"/>
        <v>2.3693310038581931E-2</v>
      </c>
      <c r="K51" s="44">
        <f t="shared" si="6"/>
        <v>0.10937860050695147</v>
      </c>
      <c r="P51" s="32"/>
    </row>
    <row r="52" spans="2:16" x14ac:dyDescent="0.2">
      <c r="B52" s="31"/>
      <c r="F52" s="37" t="s">
        <v>66</v>
      </c>
      <c r="G52" s="27">
        <v>59.65</v>
      </c>
      <c r="H52" s="44">
        <f t="shared" si="7"/>
        <v>1.0183664480266055E-2</v>
      </c>
      <c r="I52" s="27">
        <v>44.86</v>
      </c>
      <c r="J52" s="44">
        <f t="shared" si="8"/>
        <v>8.1640824051830811E-3</v>
      </c>
      <c r="K52" s="44">
        <f t="shared" si="6"/>
        <v>0.3296923762817654</v>
      </c>
      <c r="P52" s="32"/>
    </row>
    <row r="53" spans="2:16" x14ac:dyDescent="0.2">
      <c r="B53" s="31"/>
      <c r="F53" s="37" t="s">
        <v>45</v>
      </c>
      <c r="G53" s="27">
        <v>53.37</v>
      </c>
      <c r="H53" s="44">
        <f t="shared" si="7"/>
        <v>9.1115200890494429E-3</v>
      </c>
      <c r="I53" s="27">
        <v>32.67</v>
      </c>
      <c r="J53" s="44">
        <f t="shared" si="8"/>
        <v>5.9456213146975327E-3</v>
      </c>
      <c r="K53" s="44">
        <f t="shared" si="6"/>
        <v>0.63360881542699699</v>
      </c>
      <c r="P53" s="32"/>
    </row>
    <row r="54" spans="2:16" x14ac:dyDescent="0.2">
      <c r="B54" s="31"/>
      <c r="F54" s="38" t="s">
        <v>12</v>
      </c>
      <c r="G54" s="27">
        <f>+G32-SUM(G44:G53)</f>
        <v>323.28999999999996</v>
      </c>
      <c r="H54" s="44">
        <f t="shared" si="7"/>
        <v>5.5193242075862736E-2</v>
      </c>
      <c r="I54" s="27">
        <f>+I32-SUM(I44:I53)</f>
        <v>392.36000000000149</v>
      </c>
      <c r="J54" s="44">
        <f t="shared" si="8"/>
        <v>7.1405692654873967E-2</v>
      </c>
      <c r="K54" s="44">
        <f t="shared" si="6"/>
        <v>-0.17603731267203915</v>
      </c>
      <c r="P54" s="32"/>
    </row>
    <row r="55" spans="2:16" x14ac:dyDescent="0.2">
      <c r="B55" s="31"/>
      <c r="F55" s="38" t="s">
        <v>2</v>
      </c>
      <c r="G55" s="40">
        <f>+SUM(G44:G54)</f>
        <v>5857.420000000001</v>
      </c>
      <c r="H55" s="40"/>
      <c r="I55" s="40">
        <f>+SUM(I44:I54)</f>
        <v>5494.8</v>
      </c>
      <c r="J55" s="40"/>
      <c r="K55" s="45">
        <f t="shared" si="6"/>
        <v>6.5993302758972305E-2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0">
        <f>+SUM(G68:G78)</f>
        <v>558.51</v>
      </c>
      <c r="H67" s="40"/>
      <c r="I67" s="40">
        <f>+SUM(I68:I78)</f>
        <v>506.93</v>
      </c>
      <c r="J67" s="40"/>
      <c r="K67" s="45">
        <f t="shared" ref="K67:K91" si="9">+IFERROR(G67/I67-1, "-")</f>
        <v>0.10174974848598417</v>
      </c>
      <c r="P67" s="32"/>
    </row>
    <row r="68" spans="2:16" x14ac:dyDescent="0.2">
      <c r="B68" s="31"/>
      <c r="F68" s="43" t="s">
        <v>51</v>
      </c>
      <c r="G68" s="27">
        <v>69.209999999999994</v>
      </c>
      <c r="H68" s="44">
        <f>+G68/G$67</f>
        <v>0.12391899876457001</v>
      </c>
      <c r="I68" s="27">
        <v>73.819999999999993</v>
      </c>
      <c r="J68" s="44">
        <f>+I68/I$67</f>
        <v>0.14562168346714535</v>
      </c>
      <c r="K68" s="44">
        <f t="shared" si="9"/>
        <v>-6.2449200758602053E-2</v>
      </c>
      <c r="P68" s="32"/>
    </row>
    <row r="69" spans="2:16" x14ac:dyDescent="0.2">
      <c r="B69" s="31"/>
      <c r="F69" s="43" t="s">
        <v>94</v>
      </c>
      <c r="G69" s="27">
        <v>35.32</v>
      </c>
      <c r="H69" s="44">
        <f t="shared" ref="H69:H78" si="10">+G69/G$67</f>
        <v>6.3239691321551994E-2</v>
      </c>
      <c r="I69" s="27">
        <v>27.29</v>
      </c>
      <c r="J69" s="44">
        <f t="shared" ref="J69:J78" si="11">+I69/I$67</f>
        <v>5.3833862663484111E-2</v>
      </c>
      <c r="K69" s="44">
        <f t="shared" si="9"/>
        <v>0.29424697691462076</v>
      </c>
      <c r="P69" s="32"/>
    </row>
    <row r="70" spans="2:16" x14ac:dyDescent="0.2">
      <c r="B70" s="31"/>
      <c r="F70" s="43" t="s">
        <v>95</v>
      </c>
      <c r="G70" s="27">
        <v>35.22</v>
      </c>
      <c r="H70" s="44">
        <f t="shared" si="10"/>
        <v>6.306064349787828E-2</v>
      </c>
      <c r="I70" s="27">
        <v>14.41</v>
      </c>
      <c r="J70" s="44">
        <f t="shared" si="11"/>
        <v>2.8426015426192965E-2</v>
      </c>
      <c r="K70" s="44">
        <f t="shared" si="9"/>
        <v>1.4441360166551007</v>
      </c>
      <c r="P70" s="32"/>
    </row>
    <row r="71" spans="2:16" x14ac:dyDescent="0.2">
      <c r="B71" s="31"/>
      <c r="F71" s="43" t="s">
        <v>96</v>
      </c>
      <c r="G71" s="27">
        <v>27.75</v>
      </c>
      <c r="H71" s="44">
        <f t="shared" si="10"/>
        <v>4.9685771069452649E-2</v>
      </c>
      <c r="I71" s="27">
        <v>19.14</v>
      </c>
      <c r="J71" s="44">
        <f t="shared" si="11"/>
        <v>3.7756692245477681E-2</v>
      </c>
      <c r="K71" s="44">
        <f t="shared" si="9"/>
        <v>0.44984326018808773</v>
      </c>
      <c r="P71" s="32"/>
    </row>
    <row r="72" spans="2:16" x14ac:dyDescent="0.2">
      <c r="B72" s="31"/>
      <c r="F72" s="43" t="s">
        <v>97</v>
      </c>
      <c r="G72" s="27">
        <v>27.32</v>
      </c>
      <c r="H72" s="44">
        <f t="shared" si="10"/>
        <v>4.8915865427655726E-2</v>
      </c>
      <c r="I72" s="27">
        <v>32.51</v>
      </c>
      <c r="J72" s="44">
        <f t="shared" si="11"/>
        <v>6.4131142366796207E-2</v>
      </c>
      <c r="K72" s="44">
        <f t="shared" si="9"/>
        <v>-0.1596431867117809</v>
      </c>
      <c r="P72" s="32"/>
    </row>
    <row r="73" spans="2:16" x14ac:dyDescent="0.2">
      <c r="B73" s="31"/>
      <c r="F73" s="43" t="s">
        <v>102</v>
      </c>
      <c r="G73" s="27">
        <v>24.89</v>
      </c>
      <c r="H73" s="44">
        <f t="shared" si="10"/>
        <v>4.4565003312384742E-2</v>
      </c>
      <c r="I73" s="27">
        <v>36.82</v>
      </c>
      <c r="J73" s="44">
        <f t="shared" si="11"/>
        <v>7.2633302428343163E-2</v>
      </c>
      <c r="K73" s="44">
        <f t="shared" si="9"/>
        <v>-0.32400869092884299</v>
      </c>
      <c r="P73" s="32"/>
    </row>
    <row r="74" spans="2:16" x14ac:dyDescent="0.2">
      <c r="B74" s="31"/>
      <c r="F74" s="43" t="s">
        <v>98</v>
      </c>
      <c r="G74" s="27">
        <v>19.32</v>
      </c>
      <c r="H74" s="44">
        <f t="shared" si="10"/>
        <v>3.4592039533759465E-2</v>
      </c>
      <c r="I74" s="27">
        <v>19.77</v>
      </c>
      <c r="J74" s="44">
        <f t="shared" si="11"/>
        <v>3.8999467382084312E-2</v>
      </c>
      <c r="K74" s="44">
        <f t="shared" si="9"/>
        <v>-2.2761760242792084E-2</v>
      </c>
      <c r="P74" s="32"/>
    </row>
    <row r="75" spans="2:16" x14ac:dyDescent="0.2">
      <c r="B75" s="31"/>
      <c r="F75" s="43" t="s">
        <v>99</v>
      </c>
      <c r="G75" s="27">
        <v>16.350000000000001</v>
      </c>
      <c r="H75" s="44">
        <f t="shared" si="10"/>
        <v>2.9274319170650483E-2</v>
      </c>
      <c r="I75" s="27">
        <v>5.39</v>
      </c>
      <c r="J75" s="44">
        <f t="shared" si="11"/>
        <v>1.0632631724301185E-2</v>
      </c>
      <c r="K75" s="44">
        <f t="shared" si="9"/>
        <v>2.0333951762523195</v>
      </c>
      <c r="P75" s="32"/>
    </row>
    <row r="76" spans="2:16" x14ac:dyDescent="0.2">
      <c r="B76" s="31"/>
      <c r="F76" s="43" t="s">
        <v>100</v>
      </c>
      <c r="G76" s="27">
        <v>14.68</v>
      </c>
      <c r="H76" s="44">
        <f t="shared" si="10"/>
        <v>2.6284220515299637E-2</v>
      </c>
      <c r="I76" s="27">
        <v>13.02</v>
      </c>
      <c r="J76" s="44">
        <f t="shared" si="11"/>
        <v>2.5684019489870397E-2</v>
      </c>
      <c r="K76" s="44">
        <f t="shared" si="9"/>
        <v>0.12749615975422435</v>
      </c>
      <c r="P76" s="32"/>
    </row>
    <row r="77" spans="2:16" x14ac:dyDescent="0.2">
      <c r="B77" s="31"/>
      <c r="F77" s="43" t="s">
        <v>101</v>
      </c>
      <c r="G77" s="27">
        <v>13.6</v>
      </c>
      <c r="H77" s="44">
        <f t="shared" si="10"/>
        <v>2.4350504019623641E-2</v>
      </c>
      <c r="I77" s="27">
        <v>12.36</v>
      </c>
      <c r="J77" s="44">
        <f t="shared" si="11"/>
        <v>2.4382064584853924E-2</v>
      </c>
      <c r="K77" s="44">
        <f t="shared" si="9"/>
        <v>0.10032362459546929</v>
      </c>
      <c r="P77" s="32"/>
    </row>
    <row r="78" spans="2:16" x14ac:dyDescent="0.2">
      <c r="B78" s="31"/>
      <c r="F78" s="43" t="s">
        <v>12</v>
      </c>
      <c r="G78" s="27">
        <f>+G15-SUM(G68:G77)</f>
        <v>274.85000000000002</v>
      </c>
      <c r="H78" s="44">
        <f t="shared" si="10"/>
        <v>0.49211294336717343</v>
      </c>
      <c r="I78" s="27">
        <f>+I15-SUM(I68:I77)</f>
        <v>252.40000000000003</v>
      </c>
      <c r="J78" s="44">
        <f t="shared" si="11"/>
        <v>0.49789911822145078</v>
      </c>
      <c r="K78" s="44">
        <f t="shared" si="9"/>
        <v>8.8946117274167902E-2</v>
      </c>
      <c r="P78" s="32"/>
    </row>
    <row r="79" spans="2:16" x14ac:dyDescent="0.2">
      <c r="B79" s="31"/>
      <c r="F79" s="38" t="s">
        <v>6</v>
      </c>
      <c r="G79" s="40">
        <f>+SUM(G80:G90)</f>
        <v>5298.9100000000008</v>
      </c>
      <c r="H79" s="40"/>
      <c r="I79" s="40">
        <f>+SUM(I80:I90)</f>
        <v>4987.87</v>
      </c>
      <c r="J79" s="40"/>
      <c r="K79" s="45">
        <f t="shared" si="9"/>
        <v>6.2359283622067219E-2</v>
      </c>
      <c r="P79" s="32"/>
    </row>
    <row r="80" spans="2:16" x14ac:dyDescent="0.2">
      <c r="B80" s="31"/>
      <c r="F80" s="43" t="s">
        <v>103</v>
      </c>
      <c r="G80" s="27">
        <v>3480.91</v>
      </c>
      <c r="H80" s="44">
        <f>+G80/G$79</f>
        <v>0.65691057217427717</v>
      </c>
      <c r="I80" s="27">
        <v>3369.32</v>
      </c>
      <c r="J80" s="44">
        <f>+I80/I$79</f>
        <v>0.6755027697193392</v>
      </c>
      <c r="K80" s="44">
        <f t="shared" si="9"/>
        <v>3.3119442498783069E-2</v>
      </c>
      <c r="P80" s="32"/>
    </row>
    <row r="81" spans="2:16" x14ac:dyDescent="0.2">
      <c r="B81" s="31"/>
      <c r="F81" s="43" t="s">
        <v>104</v>
      </c>
      <c r="G81" s="27">
        <v>1157.08</v>
      </c>
      <c r="H81" s="44">
        <f t="shared" ref="H81:H90" si="12">+G81/G$79</f>
        <v>0.21836188952067495</v>
      </c>
      <c r="I81" s="27">
        <v>1069.03</v>
      </c>
      <c r="J81" s="44">
        <f t="shared" ref="J81:J90" si="13">+I81/I$79</f>
        <v>0.21432595476626295</v>
      </c>
      <c r="K81" s="44">
        <f t="shared" si="9"/>
        <v>8.236438640636834E-2</v>
      </c>
      <c r="P81" s="32"/>
    </row>
    <row r="82" spans="2:16" x14ac:dyDescent="0.2">
      <c r="B82" s="31"/>
      <c r="F82" s="43" t="s">
        <v>105</v>
      </c>
      <c r="G82" s="27">
        <v>297.33999999999997</v>
      </c>
      <c r="H82" s="44">
        <f t="shared" si="12"/>
        <v>5.6113427101045298E-2</v>
      </c>
      <c r="I82" s="27">
        <v>278.17</v>
      </c>
      <c r="J82" s="44">
        <f t="shared" si="13"/>
        <v>5.5769296312854988E-2</v>
      </c>
      <c r="K82" s="44">
        <f t="shared" si="9"/>
        <v>6.8914692454254523E-2</v>
      </c>
      <c r="P82" s="32"/>
    </row>
    <row r="83" spans="2:16" x14ac:dyDescent="0.2">
      <c r="B83" s="31"/>
      <c r="F83" s="43" t="s">
        <v>106</v>
      </c>
      <c r="G83" s="27">
        <v>214.46</v>
      </c>
      <c r="H83" s="44">
        <f t="shared" si="12"/>
        <v>4.0472474527780238E-2</v>
      </c>
      <c r="I83" s="27">
        <v>156.69999999999999</v>
      </c>
      <c r="J83" s="44">
        <f t="shared" si="13"/>
        <v>3.1416215739383746E-2</v>
      </c>
      <c r="K83" s="44">
        <f t="shared" si="9"/>
        <v>0.3686024250159543</v>
      </c>
      <c r="P83" s="32"/>
    </row>
    <row r="84" spans="2:16" x14ac:dyDescent="0.2">
      <c r="B84" s="31"/>
      <c r="F84" s="43" t="s">
        <v>107</v>
      </c>
      <c r="G84" s="27">
        <v>51.35</v>
      </c>
      <c r="H84" s="44">
        <f t="shared" si="12"/>
        <v>9.6906722325912301E-3</v>
      </c>
      <c r="I84" s="27">
        <v>4.3</v>
      </c>
      <c r="J84" s="44">
        <f t="shared" si="13"/>
        <v>8.6209143381844357E-4</v>
      </c>
      <c r="K84" s="44">
        <f t="shared" si="9"/>
        <v>10.94186046511628</v>
      </c>
      <c r="P84" s="32"/>
    </row>
    <row r="85" spans="2:16" x14ac:dyDescent="0.2">
      <c r="B85" s="31"/>
      <c r="F85" s="43" t="s">
        <v>108</v>
      </c>
      <c r="G85" s="27">
        <v>38.89</v>
      </c>
      <c r="H85" s="44">
        <f t="shared" si="12"/>
        <v>7.3392452410023937E-3</v>
      </c>
      <c r="I85" s="27">
        <v>26.75</v>
      </c>
      <c r="J85" s="44">
        <f t="shared" si="13"/>
        <v>5.3630106638705502E-3</v>
      </c>
      <c r="K85" s="44">
        <f t="shared" si="9"/>
        <v>0.45383177570093469</v>
      </c>
      <c r="P85" s="32"/>
    </row>
    <row r="86" spans="2:16" x14ac:dyDescent="0.2">
      <c r="B86" s="31"/>
      <c r="F86" s="43" t="s">
        <v>109</v>
      </c>
      <c r="G86" s="27">
        <v>27.16</v>
      </c>
      <c r="H86" s="44">
        <f t="shared" si="12"/>
        <v>5.1255824311037543E-3</v>
      </c>
      <c r="I86" s="27">
        <v>67.92</v>
      </c>
      <c r="J86" s="44">
        <f t="shared" si="13"/>
        <v>1.3617034926732254E-2</v>
      </c>
      <c r="K86" s="44">
        <f t="shared" si="9"/>
        <v>-0.60011778563015317</v>
      </c>
      <c r="P86" s="32"/>
    </row>
    <row r="87" spans="2:16" x14ac:dyDescent="0.2">
      <c r="B87" s="31"/>
      <c r="F87" s="43" t="s">
        <v>110</v>
      </c>
      <c r="G87" s="27">
        <v>14.9</v>
      </c>
      <c r="H87" s="44">
        <f t="shared" si="12"/>
        <v>2.8118990509368906E-3</v>
      </c>
      <c r="I87" s="27">
        <v>0</v>
      </c>
      <c r="J87" s="44">
        <f t="shared" si="13"/>
        <v>0</v>
      </c>
      <c r="K87" s="44" t="str">
        <f t="shared" si="9"/>
        <v>-</v>
      </c>
      <c r="P87" s="32"/>
    </row>
    <row r="88" spans="2:16" x14ac:dyDescent="0.2">
      <c r="B88" s="31"/>
      <c r="F88" s="43" t="s">
        <v>111</v>
      </c>
      <c r="G88" s="27">
        <v>4.93</v>
      </c>
      <c r="H88" s="44">
        <f t="shared" si="12"/>
        <v>9.3038002155160194E-4</v>
      </c>
      <c r="I88" s="27">
        <v>7.71</v>
      </c>
      <c r="J88" s="44">
        <f t="shared" si="13"/>
        <v>1.5457499894744652E-3</v>
      </c>
      <c r="K88" s="44">
        <f t="shared" si="9"/>
        <v>-0.3605706874189365</v>
      </c>
      <c r="P88" s="32"/>
    </row>
    <row r="89" spans="2:16" x14ac:dyDescent="0.2">
      <c r="B89" s="31"/>
      <c r="F89" s="43" t="s">
        <v>112</v>
      </c>
      <c r="G89" s="27">
        <v>3.06</v>
      </c>
      <c r="H89" s="44">
        <f t="shared" si="12"/>
        <v>5.7747725475616675E-4</v>
      </c>
      <c r="I89" s="27">
        <v>0.91</v>
      </c>
      <c r="J89" s="44">
        <f t="shared" si="13"/>
        <v>1.8244260576157759E-4</v>
      </c>
      <c r="K89" s="44">
        <f t="shared" si="9"/>
        <v>2.3626373626373627</v>
      </c>
      <c r="P89" s="32"/>
    </row>
    <row r="90" spans="2:16" x14ac:dyDescent="0.2">
      <c r="B90" s="31"/>
      <c r="F90" s="43" t="s">
        <v>12</v>
      </c>
      <c r="G90" s="27">
        <f>+G27-SUM(G80:G89)</f>
        <v>8.8299999999999272</v>
      </c>
      <c r="H90" s="44">
        <f t="shared" si="12"/>
        <v>1.666380444280036E-3</v>
      </c>
      <c r="I90" s="27">
        <f>+I27-SUM(I80:I89)</f>
        <v>7.0599999999994907</v>
      </c>
      <c r="J90" s="44">
        <f t="shared" si="13"/>
        <v>1.4154338425018075E-3</v>
      </c>
      <c r="K90" s="44">
        <f t="shared" si="9"/>
        <v>0.2507082152975304</v>
      </c>
      <c r="P90" s="32"/>
    </row>
    <row r="91" spans="2:16" x14ac:dyDescent="0.2">
      <c r="B91" s="31"/>
      <c r="F91" s="38" t="s">
        <v>2</v>
      </c>
      <c r="G91" s="40">
        <f>+G79+G67</f>
        <v>5857.420000000001</v>
      </c>
      <c r="H91" s="40"/>
      <c r="I91" s="40">
        <f>+I79+I67</f>
        <v>5494.8</v>
      </c>
      <c r="J91" s="40"/>
      <c r="K91" s="45">
        <f t="shared" si="9"/>
        <v>6.5993302758972305E-2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  <row r="99" spans="7:7" ht="15" x14ac:dyDescent="0.25">
      <c r="G99" s="5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ignoredErrors>
    <ignoredError sqref="H54:I5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12" zoomScale="120" zoomScaleNormal="120" workbookViewId="0">
      <selection activeCell="H27" sqref="H27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6.4257812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164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26.15</v>
      </c>
      <c r="H15" s="45">
        <f>+G15/G32</f>
        <v>1.2324093012734108E-2</v>
      </c>
      <c r="I15" s="40">
        <v>23.22</v>
      </c>
      <c r="J15" s="40"/>
      <c r="K15" s="45">
        <f>+IFERROR(G15/I15-1, "-")</f>
        <v>0.12618432385874256</v>
      </c>
      <c r="L15" s="41"/>
      <c r="M15" s="41"/>
      <c r="N15" s="41"/>
      <c r="O15" s="41"/>
      <c r="P15" s="32"/>
    </row>
    <row r="16" spans="2:16" x14ac:dyDescent="0.2">
      <c r="B16" s="31"/>
      <c r="F16" s="43" t="s">
        <v>37</v>
      </c>
      <c r="G16" s="27">
        <v>20.190000000000001</v>
      </c>
      <c r="H16" s="44">
        <f>+G16/G$15</f>
        <v>0.77208413001912057</v>
      </c>
      <c r="I16" s="27">
        <v>16.95</v>
      </c>
      <c r="J16" s="44">
        <f>+I16/I$15</f>
        <v>0.72997416020671835</v>
      </c>
      <c r="K16" s="44">
        <f t="shared" ref="K16:K26" si="0">+IFERROR(G16/I16-1, "-")</f>
        <v>0.19115044247787627</v>
      </c>
      <c r="L16" s="41"/>
      <c r="M16" s="41"/>
      <c r="N16" s="41"/>
      <c r="O16" s="41"/>
      <c r="P16" s="32"/>
    </row>
    <row r="17" spans="2:16" x14ac:dyDescent="0.2">
      <c r="B17" s="31"/>
      <c r="F17" s="43" t="s">
        <v>19</v>
      </c>
      <c r="G17" s="27">
        <v>2.04</v>
      </c>
      <c r="H17" s="44">
        <f t="shared" ref="H17:H26" si="1">+G17/G$15</f>
        <v>7.8011472275334615E-2</v>
      </c>
      <c r="I17" s="27">
        <v>2.0299999999999998</v>
      </c>
      <c r="J17" s="44">
        <f t="shared" ref="J17:J26" si="2">+I17/I$15</f>
        <v>8.7424633936261834E-2</v>
      </c>
      <c r="K17" s="44">
        <f t="shared" si="0"/>
        <v>4.9261083743843415E-3</v>
      </c>
      <c r="L17" s="41"/>
      <c r="M17" s="41"/>
      <c r="N17" s="41"/>
      <c r="O17" s="41"/>
      <c r="P17" s="32"/>
    </row>
    <row r="18" spans="2:16" x14ac:dyDescent="0.2">
      <c r="B18" s="31"/>
      <c r="F18" s="43" t="s">
        <v>15</v>
      </c>
      <c r="G18" s="27">
        <v>1.99</v>
      </c>
      <c r="H18" s="44">
        <f t="shared" si="1"/>
        <v>7.6099426386233279E-2</v>
      </c>
      <c r="I18" s="27">
        <v>1.95</v>
      </c>
      <c r="J18" s="44">
        <f t="shared" si="2"/>
        <v>8.3979328165374678E-2</v>
      </c>
      <c r="K18" s="44">
        <f t="shared" si="0"/>
        <v>2.051282051282044E-2</v>
      </c>
      <c r="L18" s="41"/>
      <c r="M18" s="41"/>
      <c r="N18" s="41"/>
      <c r="O18" s="41"/>
      <c r="P18" s="32"/>
    </row>
    <row r="19" spans="2:16" x14ac:dyDescent="0.2">
      <c r="B19" s="31"/>
      <c r="F19" s="43" t="s">
        <v>18</v>
      </c>
      <c r="G19" s="27">
        <v>0.51</v>
      </c>
      <c r="H19" s="44">
        <f t="shared" si="1"/>
        <v>1.9502868068833654E-2</v>
      </c>
      <c r="I19" s="27">
        <v>0.91</v>
      </c>
      <c r="J19" s="44">
        <f t="shared" si="2"/>
        <v>3.9190353143841519E-2</v>
      </c>
      <c r="K19" s="44">
        <f t="shared" si="0"/>
        <v>-0.43956043956043955</v>
      </c>
      <c r="L19" s="41"/>
      <c r="M19" s="41"/>
      <c r="N19" s="41"/>
      <c r="O19" s="41"/>
      <c r="P19" s="32"/>
    </row>
    <row r="20" spans="2:16" x14ac:dyDescent="0.2">
      <c r="B20" s="31"/>
      <c r="F20" s="43" t="s">
        <v>20</v>
      </c>
      <c r="G20" s="27">
        <v>0.39</v>
      </c>
      <c r="H20" s="44">
        <f t="shared" si="1"/>
        <v>1.4913957934990441E-2</v>
      </c>
      <c r="I20" s="27">
        <v>0.12</v>
      </c>
      <c r="J20" s="44">
        <f t="shared" si="2"/>
        <v>5.1679586563307496E-3</v>
      </c>
      <c r="K20" s="44">
        <f t="shared" si="0"/>
        <v>2.2500000000000004</v>
      </c>
      <c r="P20" s="32"/>
    </row>
    <row r="21" spans="2:16" x14ac:dyDescent="0.2">
      <c r="B21" s="31"/>
      <c r="F21" s="43" t="s">
        <v>41</v>
      </c>
      <c r="G21" s="27">
        <v>0.09</v>
      </c>
      <c r="H21" s="44">
        <f t="shared" si="1"/>
        <v>3.4416826003824093E-3</v>
      </c>
      <c r="I21" s="27">
        <v>7.0000000000000007E-2</v>
      </c>
      <c r="J21" s="44">
        <f t="shared" si="2"/>
        <v>3.0146425495262709E-3</v>
      </c>
      <c r="K21" s="44">
        <f t="shared" si="0"/>
        <v>0.28571428571428559</v>
      </c>
      <c r="P21" s="32"/>
    </row>
    <row r="22" spans="2:16" x14ac:dyDescent="0.2">
      <c r="B22" s="31"/>
      <c r="F22" s="43" t="s">
        <v>43</v>
      </c>
      <c r="G22" s="27">
        <v>0.05</v>
      </c>
      <c r="H22" s="44">
        <f t="shared" si="1"/>
        <v>1.9120458891013386E-3</v>
      </c>
      <c r="I22" s="27">
        <v>7.0000000000000007E-2</v>
      </c>
      <c r="J22" s="44">
        <f t="shared" si="2"/>
        <v>3.0146425495262709E-3</v>
      </c>
      <c r="K22" s="44">
        <f t="shared" si="0"/>
        <v>-0.2857142857142857</v>
      </c>
      <c r="P22" s="32"/>
    </row>
    <row r="23" spans="2:16" x14ac:dyDescent="0.2">
      <c r="B23" s="31"/>
      <c r="F23" s="43" t="s">
        <v>42</v>
      </c>
      <c r="G23" s="27">
        <v>0.02</v>
      </c>
      <c r="H23" s="44">
        <f t="shared" si="1"/>
        <v>7.6481835564053548E-4</v>
      </c>
      <c r="I23" s="27">
        <v>0.02</v>
      </c>
      <c r="J23" s="44">
        <f t="shared" si="2"/>
        <v>8.6132644272179167E-4</v>
      </c>
      <c r="K23" s="44">
        <f t="shared" si="0"/>
        <v>0</v>
      </c>
      <c r="P23" s="32"/>
    </row>
    <row r="24" spans="2:16" x14ac:dyDescent="0.2">
      <c r="B24" s="31"/>
      <c r="F24" s="43" t="s">
        <v>22</v>
      </c>
      <c r="G24" s="27">
        <v>0.02</v>
      </c>
      <c r="H24" s="44">
        <f t="shared" si="1"/>
        <v>7.6481835564053548E-4</v>
      </c>
      <c r="I24" s="27">
        <v>0</v>
      </c>
      <c r="J24" s="44">
        <f t="shared" si="2"/>
        <v>0</v>
      </c>
      <c r="K24" s="44" t="str">
        <f t="shared" si="0"/>
        <v>-</v>
      </c>
      <c r="P24" s="32"/>
    </row>
    <row r="25" spans="2:16" x14ac:dyDescent="0.2">
      <c r="B25" s="31"/>
      <c r="F25" s="43" t="s">
        <v>91</v>
      </c>
      <c r="G25" s="27">
        <v>0.02</v>
      </c>
      <c r="H25" s="44">
        <f t="shared" si="1"/>
        <v>7.6481835564053548E-4</v>
      </c>
      <c r="I25" s="27">
        <v>0</v>
      </c>
      <c r="J25" s="44">
        <f t="shared" si="2"/>
        <v>0</v>
      </c>
      <c r="K25" s="44" t="str">
        <f t="shared" si="0"/>
        <v>-</v>
      </c>
      <c r="P25" s="32"/>
    </row>
    <row r="26" spans="2:16" x14ac:dyDescent="0.2">
      <c r="B26" s="31"/>
      <c r="F26" s="43" t="s">
        <v>12</v>
      </c>
      <c r="G26" s="27">
        <f>G15-SUM(G16:G25)</f>
        <v>0.82999999999999829</v>
      </c>
      <c r="H26" s="27">
        <f t="shared" si="1"/>
        <v>3.1739961759082155E-2</v>
      </c>
      <c r="I26" s="27">
        <f>I15-SUM(I16:I25)</f>
        <v>1.0999999999999979</v>
      </c>
      <c r="J26" s="27">
        <f t="shared" si="2"/>
        <v>4.7372954349698446E-2</v>
      </c>
      <c r="K26" s="27">
        <f t="shared" si="0"/>
        <v>-0.24545454545454559</v>
      </c>
      <c r="P26" s="32"/>
    </row>
    <row r="27" spans="2:16" x14ac:dyDescent="0.2">
      <c r="B27" s="31"/>
      <c r="F27" s="38" t="s">
        <v>6</v>
      </c>
      <c r="G27" s="40">
        <f>+SUM(G28:G31)</f>
        <v>2095.71</v>
      </c>
      <c r="H27" s="45">
        <f>+G27/G32</f>
        <v>0.98767590698726582</v>
      </c>
      <c r="I27" s="40">
        <f>+SUM(I28:I31)</f>
        <v>2368.83</v>
      </c>
      <c r="J27" s="40"/>
      <c r="K27" s="45">
        <f t="shared" ref="K27:K32" si="3">+IFERROR(G27/I27-1, "-")</f>
        <v>-0.11529742531122955</v>
      </c>
      <c r="P27" s="32"/>
    </row>
    <row r="28" spans="2:16" x14ac:dyDescent="0.2">
      <c r="B28" s="31"/>
      <c r="F28" s="43" t="s">
        <v>23</v>
      </c>
      <c r="G28" s="27">
        <v>2081.19</v>
      </c>
      <c r="H28" s="44">
        <f>+G28/G$27</f>
        <v>0.99307156047353884</v>
      </c>
      <c r="I28" s="27">
        <v>2358.73</v>
      </c>
      <c r="J28" s="44">
        <f t="shared" ref="J28:J31" si="4">+I28/I$27</f>
        <v>0.99573629175584577</v>
      </c>
      <c r="K28" s="44">
        <f t="shared" si="3"/>
        <v>-0.11766501464771295</v>
      </c>
      <c r="P28" s="32"/>
    </row>
    <row r="29" spans="2:16" x14ac:dyDescent="0.2">
      <c r="B29" s="31"/>
      <c r="F29" s="43" t="s">
        <v>25</v>
      </c>
      <c r="G29" s="27">
        <v>14.52</v>
      </c>
      <c r="H29" s="44">
        <f t="shared" ref="H29:H31" si="5">+G29/G$27</f>
        <v>6.9284395264611991E-3</v>
      </c>
      <c r="I29" s="27">
        <v>10.1</v>
      </c>
      <c r="J29" s="44">
        <f t="shared" si="4"/>
        <v>4.2637082441542868E-3</v>
      </c>
      <c r="K29" s="44">
        <f t="shared" si="3"/>
        <v>0.43762376237623757</v>
      </c>
      <c r="P29" s="32"/>
    </row>
    <row r="30" spans="2:16" x14ac:dyDescent="0.2">
      <c r="B30" s="31"/>
      <c r="F30" s="56"/>
      <c r="G30" s="27"/>
      <c r="H30" s="44">
        <f t="shared" si="5"/>
        <v>0</v>
      </c>
      <c r="I30" s="27"/>
      <c r="J30" s="44">
        <f t="shared" si="4"/>
        <v>0</v>
      </c>
      <c r="K30" s="44" t="str">
        <f t="shared" si="3"/>
        <v>-</v>
      </c>
      <c r="P30" s="32"/>
    </row>
    <row r="31" spans="2:16" x14ac:dyDescent="0.2">
      <c r="B31" s="31"/>
      <c r="F31" s="53"/>
      <c r="G31" s="52"/>
      <c r="H31" s="44">
        <f t="shared" si="5"/>
        <v>0</v>
      </c>
      <c r="I31" s="52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2121.86</v>
      </c>
      <c r="H32" s="40"/>
      <c r="I32" s="40">
        <f>+I27+I15</f>
        <v>2392.0499999999997</v>
      </c>
      <c r="J32" s="40"/>
      <c r="K32" s="45">
        <f t="shared" si="3"/>
        <v>-0.11295332455425244</v>
      </c>
      <c r="P32" s="32"/>
    </row>
    <row r="33" spans="2:16" x14ac:dyDescent="0.2">
      <c r="B33" s="31"/>
      <c r="F33" s="41"/>
      <c r="G33" s="60">
        <f>+G32/G34</f>
        <v>0.15984890946018432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27</v>
      </c>
      <c r="G44" s="27">
        <v>1759.45</v>
      </c>
      <c r="H44" s="44">
        <f>+G44/G$55</f>
        <v>0.8292017380977067</v>
      </c>
      <c r="I44" s="27">
        <v>1816.97</v>
      </c>
      <c r="J44" s="44">
        <f>+I44/I$55</f>
        <v>0.75958696515541069</v>
      </c>
      <c r="K44" s="44">
        <f t="shared" ref="K44:K55" si="6">+IFERROR(G44/I44-1, "-")</f>
        <v>-3.1657099456787963E-2</v>
      </c>
      <c r="P44" s="32"/>
    </row>
    <row r="45" spans="2:16" x14ac:dyDescent="0.2">
      <c r="B45" s="31"/>
      <c r="F45" s="37" t="s">
        <v>40</v>
      </c>
      <c r="G45" s="27">
        <v>83.34</v>
      </c>
      <c r="H45" s="44">
        <f t="shared" ref="H45:H54" si="7">+G45/G$55</f>
        <v>3.9276860867352228E-2</v>
      </c>
      <c r="I45" s="27">
        <v>0.23</v>
      </c>
      <c r="J45" s="44">
        <f t="shared" ref="J45:J54" si="8">+I45/I$55</f>
        <v>9.6151836291047448E-5</v>
      </c>
      <c r="K45" s="44">
        <f t="shared" si="6"/>
        <v>361.3478260869565</v>
      </c>
      <c r="P45" s="32"/>
    </row>
    <row r="46" spans="2:16" x14ac:dyDescent="0.2">
      <c r="B46" s="31"/>
      <c r="F46" s="37" t="s">
        <v>38</v>
      </c>
      <c r="G46" s="27">
        <v>49.62</v>
      </c>
      <c r="H46" s="44">
        <f t="shared" si="7"/>
        <v>2.3385143223398335E-2</v>
      </c>
      <c r="I46" s="27">
        <v>82.28</v>
      </c>
      <c r="J46" s="44">
        <f t="shared" si="8"/>
        <v>3.4397274304466888E-2</v>
      </c>
      <c r="K46" s="44">
        <f t="shared" si="6"/>
        <v>-0.39693728731161892</v>
      </c>
      <c r="P46" s="32"/>
    </row>
    <row r="47" spans="2:16" x14ac:dyDescent="0.2">
      <c r="B47" s="31"/>
      <c r="F47" s="37" t="s">
        <v>29</v>
      </c>
      <c r="G47" s="27">
        <v>47.13</v>
      </c>
      <c r="H47" s="44">
        <f t="shared" si="7"/>
        <v>2.2211644500579681E-2</v>
      </c>
      <c r="I47" s="27">
        <v>61.29</v>
      </c>
      <c r="J47" s="44">
        <f t="shared" si="8"/>
        <v>2.5622374114253468E-2</v>
      </c>
      <c r="K47" s="44">
        <f t="shared" si="6"/>
        <v>-0.23103279490944684</v>
      </c>
      <c r="P47" s="32"/>
    </row>
    <row r="48" spans="2:16" x14ac:dyDescent="0.2">
      <c r="B48" s="31"/>
      <c r="F48" s="37" t="s">
        <v>39</v>
      </c>
      <c r="G48" s="27">
        <v>38.08</v>
      </c>
      <c r="H48" s="44">
        <f t="shared" si="7"/>
        <v>1.7946518620455636E-2</v>
      </c>
      <c r="I48" s="27">
        <v>0</v>
      </c>
      <c r="J48" s="44">
        <f t="shared" si="8"/>
        <v>0</v>
      </c>
      <c r="K48" s="44" t="str">
        <f t="shared" si="6"/>
        <v>-</v>
      </c>
      <c r="P48" s="32"/>
    </row>
    <row r="49" spans="2:16" x14ac:dyDescent="0.2">
      <c r="B49" s="31"/>
      <c r="F49" s="37" t="s">
        <v>62</v>
      </c>
      <c r="G49" s="27">
        <v>31.08</v>
      </c>
      <c r="H49" s="44">
        <f t="shared" si="7"/>
        <v>1.4647526226989527E-2</v>
      </c>
      <c r="I49" s="27">
        <v>9.08</v>
      </c>
      <c r="J49" s="44">
        <f t="shared" si="8"/>
        <v>3.7959072761856987E-3</v>
      </c>
      <c r="K49" s="44">
        <f t="shared" si="6"/>
        <v>2.4229074889867839</v>
      </c>
      <c r="P49" s="32"/>
    </row>
    <row r="50" spans="2:16" x14ac:dyDescent="0.2">
      <c r="B50" s="31"/>
      <c r="F50" s="37" t="s">
        <v>35</v>
      </c>
      <c r="G50" s="27">
        <v>30.08</v>
      </c>
      <c r="H50" s="44">
        <f t="shared" si="7"/>
        <v>1.417624159935151E-2</v>
      </c>
      <c r="I50" s="27">
        <v>12.21</v>
      </c>
      <c r="J50" s="44">
        <f t="shared" si="8"/>
        <v>5.1044083526682145E-3</v>
      </c>
      <c r="K50" s="44">
        <f t="shared" si="6"/>
        <v>1.4635544635544631</v>
      </c>
      <c r="P50" s="32"/>
    </row>
    <row r="51" spans="2:16" x14ac:dyDescent="0.2">
      <c r="B51" s="31"/>
      <c r="F51" s="37" t="s">
        <v>33</v>
      </c>
      <c r="G51" s="27">
        <v>29.07</v>
      </c>
      <c r="H51" s="44">
        <f t="shared" si="7"/>
        <v>1.3700244125437116E-2</v>
      </c>
      <c r="I51" s="27">
        <v>191.79</v>
      </c>
      <c r="J51" s="44">
        <f t="shared" si="8"/>
        <v>8.0178089922869511E-2</v>
      </c>
      <c r="K51" s="44">
        <f t="shared" si="6"/>
        <v>-0.84842796809009857</v>
      </c>
      <c r="P51" s="32"/>
    </row>
    <row r="52" spans="2:16" x14ac:dyDescent="0.2">
      <c r="B52" s="31"/>
      <c r="F52" s="37" t="s">
        <v>61</v>
      </c>
      <c r="G52" s="27">
        <v>23.47</v>
      </c>
      <c r="H52" s="44">
        <f t="shared" si="7"/>
        <v>1.1061050210664227E-2</v>
      </c>
      <c r="I52" s="27">
        <v>145.63999999999999</v>
      </c>
      <c r="J52" s="44">
        <f t="shared" si="8"/>
        <v>6.0885014945339773E-2</v>
      </c>
      <c r="K52" s="44">
        <f t="shared" si="6"/>
        <v>-0.83884921724800876</v>
      </c>
      <c r="P52" s="32"/>
    </row>
    <row r="53" spans="2:16" x14ac:dyDescent="0.2">
      <c r="B53" s="31"/>
      <c r="F53" s="37" t="s">
        <v>92</v>
      </c>
      <c r="G53" s="27">
        <v>4.45</v>
      </c>
      <c r="H53" s="44">
        <f t="shared" si="7"/>
        <v>2.0972165929891698E-3</v>
      </c>
      <c r="I53" s="27">
        <v>3.58</v>
      </c>
      <c r="J53" s="44">
        <f t="shared" si="8"/>
        <v>1.4966242344432602E-3</v>
      </c>
      <c r="K53" s="44">
        <f t="shared" si="6"/>
        <v>0.24301675977653625</v>
      </c>
      <c r="P53" s="32"/>
    </row>
    <row r="54" spans="2:16" x14ac:dyDescent="0.2">
      <c r="B54" s="31"/>
      <c r="F54" s="38" t="s">
        <v>12</v>
      </c>
      <c r="G54" s="27">
        <f>+G32-SUM(G44:G53)</f>
        <v>26.0900000000006</v>
      </c>
      <c r="H54" s="44">
        <f t="shared" si="7"/>
        <v>1.2295815935076112E-2</v>
      </c>
      <c r="I54" s="27">
        <f>+I32-SUM(I44:I53)</f>
        <v>68.980000000000018</v>
      </c>
      <c r="J54" s="44">
        <f t="shared" si="8"/>
        <v>2.883718985807154E-2</v>
      </c>
      <c r="K54" s="44">
        <f t="shared" si="6"/>
        <v>-0.62177442737024369</v>
      </c>
      <c r="P54" s="32"/>
    </row>
    <row r="55" spans="2:16" x14ac:dyDescent="0.2">
      <c r="B55" s="31"/>
      <c r="F55" s="38" t="s">
        <v>2</v>
      </c>
      <c r="G55" s="40">
        <f>+SUM(G44:G54)</f>
        <v>2121.86</v>
      </c>
      <c r="H55" s="40"/>
      <c r="I55" s="40">
        <f>+SUM(I44:I54)</f>
        <v>2392.0499999999997</v>
      </c>
      <c r="J55" s="40"/>
      <c r="K55" s="45">
        <f t="shared" si="6"/>
        <v>-0.11295332455425244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6">
        <f>+SUM(G68:G78)</f>
        <v>26.15</v>
      </c>
      <c r="H67" s="40"/>
      <c r="I67" s="40">
        <f>+SUM(I68:I78)</f>
        <v>23.22</v>
      </c>
      <c r="J67" s="40"/>
      <c r="K67" s="45">
        <f t="shared" ref="K67:K91" si="9">+IFERROR(G67/I67-1, "-")</f>
        <v>0.12618432385874256</v>
      </c>
      <c r="P67" s="32"/>
    </row>
    <row r="68" spans="2:16" x14ac:dyDescent="0.2">
      <c r="B68" s="31"/>
      <c r="F68" s="43" t="s">
        <v>115</v>
      </c>
      <c r="G68" s="27">
        <v>9.16</v>
      </c>
      <c r="H68" s="44">
        <f>+G68/G$67</f>
        <v>0.35028680688336522</v>
      </c>
      <c r="I68" s="27">
        <v>5.67</v>
      </c>
      <c r="J68" s="44">
        <f>+I68/I$67</f>
        <v>0.24418604651162792</v>
      </c>
      <c r="K68" s="44">
        <f t="shared" si="9"/>
        <v>0.61552028218694899</v>
      </c>
      <c r="P68" s="32"/>
    </row>
    <row r="69" spans="2:16" x14ac:dyDescent="0.2">
      <c r="B69" s="31"/>
      <c r="F69" s="43" t="s">
        <v>116</v>
      </c>
      <c r="G69" s="27">
        <v>4</v>
      </c>
      <c r="H69" s="44">
        <f t="shared" ref="H69:H78" si="10">+G69/G$67</f>
        <v>0.15296367112810708</v>
      </c>
      <c r="I69" s="27">
        <v>3.18</v>
      </c>
      <c r="J69" s="44">
        <f t="shared" ref="J69:J78" si="11">+I69/I$67</f>
        <v>0.13695090439276486</v>
      </c>
      <c r="K69" s="44">
        <f t="shared" si="9"/>
        <v>0.25786163522012573</v>
      </c>
      <c r="P69" s="32"/>
    </row>
    <row r="70" spans="2:16" x14ac:dyDescent="0.2">
      <c r="B70" s="31"/>
      <c r="F70" s="43" t="s">
        <v>117</v>
      </c>
      <c r="G70" s="27">
        <v>2.76</v>
      </c>
      <c r="H70" s="44">
        <f t="shared" si="10"/>
        <v>0.10554493307839388</v>
      </c>
      <c r="I70" s="27">
        <v>2.0699999999999998</v>
      </c>
      <c r="J70" s="44">
        <f t="shared" si="11"/>
        <v>8.9147286821705418E-2</v>
      </c>
      <c r="K70" s="44">
        <f t="shared" si="9"/>
        <v>0.33333333333333326</v>
      </c>
      <c r="P70" s="32"/>
    </row>
    <row r="71" spans="2:16" x14ac:dyDescent="0.2">
      <c r="B71" s="31"/>
      <c r="F71" s="43" t="s">
        <v>118</v>
      </c>
      <c r="G71" s="27">
        <v>2.11</v>
      </c>
      <c r="H71" s="44">
        <f t="shared" si="10"/>
        <v>8.0688336520076481E-2</v>
      </c>
      <c r="I71" s="27">
        <v>3.22</v>
      </c>
      <c r="J71" s="44">
        <f t="shared" si="11"/>
        <v>0.13867355727820846</v>
      </c>
      <c r="K71" s="44">
        <f t="shared" si="9"/>
        <v>-0.34472049689440998</v>
      </c>
      <c r="P71" s="32"/>
    </row>
    <row r="72" spans="2:16" x14ac:dyDescent="0.2">
      <c r="B72" s="31"/>
      <c r="F72" s="43" t="s">
        <v>119</v>
      </c>
      <c r="G72" s="27">
        <v>1.95</v>
      </c>
      <c r="H72" s="44">
        <f t="shared" si="10"/>
        <v>7.4569789674952203E-2</v>
      </c>
      <c r="I72" s="27">
        <v>1.89</v>
      </c>
      <c r="J72" s="44">
        <f t="shared" si="11"/>
        <v>8.1395348837209308E-2</v>
      </c>
      <c r="K72" s="44">
        <f t="shared" si="9"/>
        <v>3.1746031746031855E-2</v>
      </c>
      <c r="P72" s="32"/>
    </row>
    <row r="73" spans="2:16" x14ac:dyDescent="0.2">
      <c r="B73" s="31"/>
      <c r="F73" s="43" t="s">
        <v>120</v>
      </c>
      <c r="G73" s="27">
        <v>0.49</v>
      </c>
      <c r="H73" s="44">
        <f t="shared" si="10"/>
        <v>1.8738049713193119E-2</v>
      </c>
      <c r="I73" s="27">
        <v>0.21</v>
      </c>
      <c r="J73" s="44">
        <f t="shared" si="11"/>
        <v>9.0439276485788107E-3</v>
      </c>
      <c r="K73" s="44">
        <f t="shared" si="9"/>
        <v>1.3333333333333335</v>
      </c>
      <c r="P73" s="32"/>
    </row>
    <row r="74" spans="2:16" x14ac:dyDescent="0.2">
      <c r="B74" s="31"/>
      <c r="F74" s="43" t="s">
        <v>121</v>
      </c>
      <c r="G74" s="27">
        <v>0.48</v>
      </c>
      <c r="H74" s="44">
        <f t="shared" si="10"/>
        <v>1.835564053537285E-2</v>
      </c>
      <c r="I74" s="27">
        <v>1.63</v>
      </c>
      <c r="J74" s="44">
        <f t="shared" si="11"/>
        <v>7.0198105081826015E-2</v>
      </c>
      <c r="K74" s="44">
        <f t="shared" si="9"/>
        <v>-0.70552147239263796</v>
      </c>
      <c r="P74" s="32"/>
    </row>
    <row r="75" spans="2:16" x14ac:dyDescent="0.2">
      <c r="B75" s="31"/>
      <c r="F75" s="43" t="s">
        <v>122</v>
      </c>
      <c r="G75" s="27">
        <v>0.44</v>
      </c>
      <c r="H75" s="44">
        <f t="shared" si="10"/>
        <v>1.682600382409178E-2</v>
      </c>
      <c r="I75" s="27">
        <v>0.6</v>
      </c>
      <c r="J75" s="44">
        <f t="shared" si="11"/>
        <v>2.5839793281653749E-2</v>
      </c>
      <c r="K75" s="44">
        <f t="shared" si="9"/>
        <v>-0.26666666666666661</v>
      </c>
      <c r="P75" s="32"/>
    </row>
    <row r="76" spans="2:16" x14ac:dyDescent="0.2">
      <c r="B76" s="31"/>
      <c r="F76" s="43" t="s">
        <v>123</v>
      </c>
      <c r="G76" s="27">
        <v>0.39</v>
      </c>
      <c r="H76" s="44">
        <f t="shared" si="10"/>
        <v>1.4913957934990441E-2</v>
      </c>
      <c r="I76" s="27">
        <v>0.36</v>
      </c>
      <c r="J76" s="44">
        <f t="shared" si="11"/>
        <v>1.5503875968992248E-2</v>
      </c>
      <c r="K76" s="44">
        <f t="shared" si="9"/>
        <v>8.3333333333333481E-2</v>
      </c>
      <c r="P76" s="32"/>
    </row>
    <row r="77" spans="2:16" x14ac:dyDescent="0.2">
      <c r="B77" s="31"/>
      <c r="F77" s="43" t="s">
        <v>124</v>
      </c>
      <c r="G77" s="27">
        <v>0.39</v>
      </c>
      <c r="H77" s="44">
        <f t="shared" si="10"/>
        <v>1.4913957934990441E-2</v>
      </c>
      <c r="I77" s="27">
        <v>0.69</v>
      </c>
      <c r="J77" s="44">
        <f t="shared" si="11"/>
        <v>2.9715762273901807E-2</v>
      </c>
      <c r="K77" s="44">
        <f t="shared" si="9"/>
        <v>-0.43478260869565211</v>
      </c>
      <c r="P77" s="32"/>
    </row>
    <row r="78" spans="2:16" x14ac:dyDescent="0.2">
      <c r="B78" s="31"/>
      <c r="F78" s="43" t="s">
        <v>12</v>
      </c>
      <c r="G78" s="27">
        <f>+G15-SUM(G68:G77)</f>
        <v>3.9799999999999969</v>
      </c>
      <c r="H78" s="44">
        <f t="shared" si="10"/>
        <v>0.15219885277246642</v>
      </c>
      <c r="I78" s="27">
        <f>+I15-SUM(I68:I77)</f>
        <v>3.6999999999999957</v>
      </c>
      <c r="J78" s="44">
        <f t="shared" si="11"/>
        <v>0.15934539190353125</v>
      </c>
      <c r="K78" s="44">
        <f t="shared" si="9"/>
        <v>7.5675675675676013E-2</v>
      </c>
      <c r="P78" s="32"/>
    </row>
    <row r="79" spans="2:16" x14ac:dyDescent="0.2">
      <c r="B79" s="31"/>
      <c r="F79" s="38" t="s">
        <v>6</v>
      </c>
      <c r="G79" s="40">
        <f>+SUM(G80:G90)</f>
        <v>2095.7099999999996</v>
      </c>
      <c r="H79" s="40"/>
      <c r="I79" s="40">
        <f>+SUM(I80:I90)</f>
        <v>2368.83</v>
      </c>
      <c r="J79" s="40"/>
      <c r="K79" s="45">
        <f t="shared" si="9"/>
        <v>-0.11529742531122977</v>
      </c>
      <c r="P79" s="32"/>
    </row>
    <row r="80" spans="2:16" x14ac:dyDescent="0.2">
      <c r="B80" s="31"/>
      <c r="F80" s="43" t="s">
        <v>103</v>
      </c>
      <c r="G80" s="27">
        <v>2005.94</v>
      </c>
      <c r="H80" s="44">
        <f>+G80/G$79</f>
        <v>0.95716487491112823</v>
      </c>
      <c r="I80" s="27">
        <v>2290.59</v>
      </c>
      <c r="J80" s="44">
        <f>+I80/I$79</f>
        <v>0.96697103633439307</v>
      </c>
      <c r="K80" s="44">
        <f t="shared" si="9"/>
        <v>-0.1242692930642324</v>
      </c>
      <c r="P80" s="32"/>
    </row>
    <row r="81" spans="2:16" x14ac:dyDescent="0.2">
      <c r="B81" s="31"/>
      <c r="F81" s="43" t="s">
        <v>105</v>
      </c>
      <c r="G81" s="27">
        <v>48.79</v>
      </c>
      <c r="H81" s="44">
        <f t="shared" ref="H81:H90" si="12">+G81/G$79</f>
        <v>2.3280892871628236E-2</v>
      </c>
      <c r="I81" s="27">
        <v>36.14</v>
      </c>
      <c r="J81" s="44">
        <f t="shared" ref="J81:J90" si="13">+I81/I$79</f>
        <v>1.525647682611247E-2</v>
      </c>
      <c r="K81" s="44">
        <f t="shared" si="9"/>
        <v>0.35002767017155501</v>
      </c>
      <c r="P81" s="32"/>
    </row>
    <row r="82" spans="2:16" x14ac:dyDescent="0.2">
      <c r="B82" s="31"/>
      <c r="F82" s="43" t="s">
        <v>104</v>
      </c>
      <c r="G82" s="27">
        <v>25.58</v>
      </c>
      <c r="H82" s="44">
        <f t="shared" si="12"/>
        <v>1.2205887264936467E-2</v>
      </c>
      <c r="I82" s="27">
        <v>29.76</v>
      </c>
      <c r="J82" s="44">
        <f t="shared" si="13"/>
        <v>1.2563164093666495E-2</v>
      </c>
      <c r="K82" s="44">
        <f t="shared" si="9"/>
        <v>-0.14045698924731198</v>
      </c>
      <c r="P82" s="32"/>
    </row>
    <row r="83" spans="2:16" x14ac:dyDescent="0.2">
      <c r="B83" s="31"/>
      <c r="F83" s="43" t="s">
        <v>113</v>
      </c>
      <c r="G83" s="27">
        <v>14.52</v>
      </c>
      <c r="H83" s="44">
        <f t="shared" si="12"/>
        <v>6.9284395264612008E-3</v>
      </c>
      <c r="I83" s="27">
        <v>10.08</v>
      </c>
      <c r="J83" s="44">
        <f t="shared" si="13"/>
        <v>4.2552652575321998E-3</v>
      </c>
      <c r="K83" s="44">
        <f t="shared" si="9"/>
        <v>0.44047619047619047</v>
      </c>
      <c r="P83" s="32"/>
    </row>
    <row r="84" spans="2:16" x14ac:dyDescent="0.2">
      <c r="B84" s="31"/>
      <c r="F84" s="43" t="s">
        <v>111</v>
      </c>
      <c r="G84" s="27">
        <v>0.45</v>
      </c>
      <c r="H84" s="44">
        <f t="shared" si="12"/>
        <v>2.1472436548950003E-4</v>
      </c>
      <c r="I84" s="27">
        <v>2.1</v>
      </c>
      <c r="J84" s="44">
        <f t="shared" si="13"/>
        <v>8.8651359531920833E-4</v>
      </c>
      <c r="K84" s="44">
        <f t="shared" si="9"/>
        <v>-0.7857142857142857</v>
      </c>
      <c r="P84" s="32"/>
    </row>
    <row r="85" spans="2:16" x14ac:dyDescent="0.2">
      <c r="B85" s="31"/>
      <c r="F85" s="43" t="s">
        <v>108</v>
      </c>
      <c r="G85" s="27">
        <v>0.37</v>
      </c>
      <c r="H85" s="44">
        <f t="shared" si="12"/>
        <v>1.7655114495803334E-4</v>
      </c>
      <c r="I85" s="27">
        <v>0.14000000000000001</v>
      </c>
      <c r="J85" s="44">
        <f t="shared" si="13"/>
        <v>5.9100906354613886E-5</v>
      </c>
      <c r="K85" s="44">
        <f t="shared" si="9"/>
        <v>1.6428571428571428</v>
      </c>
      <c r="P85" s="32"/>
    </row>
    <row r="86" spans="2:16" x14ac:dyDescent="0.2">
      <c r="B86" s="31"/>
      <c r="F86" s="43" t="s">
        <v>114</v>
      </c>
      <c r="G86" s="27">
        <v>0.06</v>
      </c>
      <c r="H86" s="44">
        <f t="shared" si="12"/>
        <v>2.8629915398600003E-5</v>
      </c>
      <c r="I86" s="27">
        <v>0</v>
      </c>
      <c r="J86" s="44">
        <f t="shared" si="13"/>
        <v>0</v>
      </c>
      <c r="K86" s="44" t="str">
        <f t="shared" si="9"/>
        <v>-</v>
      </c>
      <c r="P86" s="32"/>
    </row>
    <row r="87" spans="2:16" x14ac:dyDescent="0.2">
      <c r="B87" s="31"/>
      <c r="F87" s="43" t="s">
        <v>125</v>
      </c>
      <c r="G87" s="27">
        <v>0</v>
      </c>
      <c r="H87" s="44">
        <f t="shared" si="12"/>
        <v>0</v>
      </c>
      <c r="I87" s="27">
        <v>0.04</v>
      </c>
      <c r="J87" s="44">
        <f t="shared" si="13"/>
        <v>1.6885973244175394E-5</v>
      </c>
      <c r="K87" s="44">
        <f t="shared" si="9"/>
        <v>-1</v>
      </c>
      <c r="P87" s="32"/>
    </row>
    <row r="88" spans="2:16" x14ac:dyDescent="0.2">
      <c r="B88" s="31"/>
      <c r="F88" s="43" t="s">
        <v>126</v>
      </c>
      <c r="G88" s="27">
        <v>0</v>
      </c>
      <c r="H88" s="44">
        <f t="shared" si="12"/>
        <v>0</v>
      </c>
      <c r="I88" s="27">
        <v>0.01</v>
      </c>
      <c r="J88" s="44">
        <f t="shared" si="13"/>
        <v>4.2214933110438485E-6</v>
      </c>
      <c r="K88" s="44">
        <f t="shared" si="9"/>
        <v>-1</v>
      </c>
      <c r="P88" s="32"/>
    </row>
    <row r="89" spans="2:16" x14ac:dyDescent="0.2">
      <c r="B89" s="31"/>
      <c r="F89" s="51"/>
      <c r="G89" s="52"/>
      <c r="H89" s="44">
        <f t="shared" si="12"/>
        <v>0</v>
      </c>
      <c r="I89" s="52"/>
      <c r="J89" s="44">
        <f t="shared" si="13"/>
        <v>0</v>
      </c>
      <c r="K89" s="44" t="str">
        <f t="shared" si="9"/>
        <v>-</v>
      </c>
      <c r="P89" s="32"/>
    </row>
    <row r="90" spans="2:16" x14ac:dyDescent="0.2">
      <c r="B90" s="31"/>
      <c r="F90" s="43" t="s">
        <v>12</v>
      </c>
      <c r="G90" s="27">
        <f>+G27-SUM(G80:G89)</f>
        <v>0</v>
      </c>
      <c r="H90" s="44">
        <f t="shared" si="12"/>
        <v>0</v>
      </c>
      <c r="I90" s="27">
        <f>+I27-SUM(I80:I89)</f>
        <v>-3.0000000000200089E-2</v>
      </c>
      <c r="J90" s="44">
        <f t="shared" si="13"/>
        <v>-1.2664479933216013E-5</v>
      </c>
      <c r="K90" s="44">
        <f t="shared" si="9"/>
        <v>-1</v>
      </c>
      <c r="P90" s="32"/>
    </row>
    <row r="91" spans="2:16" x14ac:dyDescent="0.2">
      <c r="B91" s="31"/>
      <c r="F91" s="38" t="s">
        <v>2</v>
      </c>
      <c r="G91" s="40">
        <f>+G79+G67</f>
        <v>2121.8599999999997</v>
      </c>
      <c r="H91" s="40"/>
      <c r="I91" s="40">
        <f>+I79+I67</f>
        <v>2392.0499999999997</v>
      </c>
      <c r="J91" s="40"/>
      <c r="K91" s="45">
        <f t="shared" si="9"/>
        <v>-0.11295332455425267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121" zoomScaleNormal="85" workbookViewId="0">
      <selection activeCell="F72" sqref="F72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163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34.11</v>
      </c>
      <c r="H15" s="45">
        <f>+G15/G32</f>
        <v>0.23829816962414421</v>
      </c>
      <c r="I15" s="40">
        <v>28.92</v>
      </c>
      <c r="J15" s="40"/>
      <c r="K15" s="45">
        <f>+IFERROR(G15/I15-1, "-")</f>
        <v>0.17946058091286288</v>
      </c>
      <c r="L15" s="41"/>
      <c r="M15" s="41"/>
      <c r="N15" s="41"/>
      <c r="O15" s="41"/>
      <c r="P15" s="32"/>
    </row>
    <row r="16" spans="2:16" x14ac:dyDescent="0.2">
      <c r="B16" s="31"/>
      <c r="F16" s="43" t="s">
        <v>37</v>
      </c>
      <c r="G16" s="27">
        <v>17.53</v>
      </c>
      <c r="H16" s="44">
        <f>+G16/G$15</f>
        <v>0.51392553503371452</v>
      </c>
      <c r="I16" s="27">
        <v>13.33</v>
      </c>
      <c r="J16" s="44">
        <f>+I16/I$15</f>
        <v>0.46092669432918393</v>
      </c>
      <c r="K16" s="44">
        <f t="shared" ref="K16:K26" si="0">+IFERROR(G16/I16-1, "-")</f>
        <v>0.3150787696924231</v>
      </c>
      <c r="L16" s="41"/>
      <c r="M16" s="41"/>
      <c r="N16" s="41"/>
      <c r="O16" s="41"/>
      <c r="P16" s="32"/>
    </row>
    <row r="17" spans="2:16" x14ac:dyDescent="0.2">
      <c r="B17" s="31"/>
      <c r="F17" s="43" t="s">
        <v>22</v>
      </c>
      <c r="G17" s="27">
        <v>16.55</v>
      </c>
      <c r="H17" s="44">
        <f t="shared" ref="H17:H26" si="1">+G17/G$15</f>
        <v>0.48519495749047203</v>
      </c>
      <c r="I17" s="27">
        <v>15.58</v>
      </c>
      <c r="J17" s="44">
        <f t="shared" ref="J17:J26" si="2">+I17/I$15</f>
        <v>0.5387275242047026</v>
      </c>
      <c r="K17" s="44">
        <f t="shared" si="0"/>
        <v>6.2259306803594372E-2</v>
      </c>
      <c r="L17" s="41"/>
      <c r="M17" s="41"/>
      <c r="N17" s="41"/>
      <c r="O17" s="41"/>
      <c r="P17" s="32"/>
    </row>
    <row r="18" spans="2:16" x14ac:dyDescent="0.2">
      <c r="B18" s="31"/>
      <c r="F18" s="43" t="s">
        <v>20</v>
      </c>
      <c r="G18" s="27">
        <v>0.03</v>
      </c>
      <c r="H18" s="44">
        <f t="shared" si="1"/>
        <v>8.7950747581354435E-4</v>
      </c>
      <c r="I18" s="27">
        <v>0</v>
      </c>
      <c r="J18" s="44">
        <f t="shared" si="2"/>
        <v>0</v>
      </c>
      <c r="K18" s="44" t="str">
        <f t="shared" si="0"/>
        <v>-</v>
      </c>
      <c r="L18" s="41"/>
      <c r="M18" s="41"/>
      <c r="N18" s="41"/>
      <c r="O18" s="41"/>
      <c r="P18" s="32"/>
    </row>
    <row r="19" spans="2:16" x14ac:dyDescent="0.2">
      <c r="B19" s="31"/>
      <c r="F19" s="43" t="s">
        <v>15</v>
      </c>
      <c r="G19" s="27">
        <v>0</v>
      </c>
      <c r="H19" s="44">
        <f t="shared" si="1"/>
        <v>0</v>
      </c>
      <c r="I19" s="27">
        <v>0.01</v>
      </c>
      <c r="J19" s="44">
        <f t="shared" si="2"/>
        <v>3.4578146611341629E-4</v>
      </c>
      <c r="K19" s="44">
        <f t="shared" si="0"/>
        <v>-1</v>
      </c>
      <c r="L19" s="41"/>
      <c r="M19" s="41"/>
      <c r="N19" s="41"/>
      <c r="O19" s="41"/>
      <c r="P19" s="32"/>
    </row>
    <row r="20" spans="2:16" x14ac:dyDescent="0.2">
      <c r="B20" s="31"/>
      <c r="F20" s="43" t="s">
        <v>18</v>
      </c>
      <c r="G20" s="27">
        <v>0</v>
      </c>
      <c r="H20" s="44">
        <f t="shared" si="1"/>
        <v>0</v>
      </c>
      <c r="I20" s="27">
        <v>0</v>
      </c>
      <c r="J20" s="44">
        <f t="shared" si="2"/>
        <v>0</v>
      </c>
      <c r="K20" s="44" t="str">
        <f t="shared" si="0"/>
        <v>-</v>
      </c>
      <c r="P20" s="32"/>
    </row>
    <row r="21" spans="2:16" x14ac:dyDescent="0.2">
      <c r="B21" s="31"/>
      <c r="F21" s="43"/>
      <c r="G21" s="27"/>
      <c r="H21" s="44">
        <f t="shared" si="1"/>
        <v>0</v>
      </c>
      <c r="I21" s="27"/>
      <c r="J21" s="44">
        <f t="shared" si="2"/>
        <v>0</v>
      </c>
      <c r="K21" s="44" t="str">
        <f t="shared" si="0"/>
        <v>-</v>
      </c>
      <c r="P21" s="32"/>
    </row>
    <row r="22" spans="2:16" x14ac:dyDescent="0.2">
      <c r="B22" s="31"/>
      <c r="F22" s="51"/>
      <c r="G22" s="27"/>
      <c r="H22" s="44">
        <f t="shared" si="1"/>
        <v>0</v>
      </c>
      <c r="I22" s="27"/>
      <c r="J22" s="44">
        <f t="shared" si="2"/>
        <v>0</v>
      </c>
      <c r="K22" s="44" t="str">
        <f t="shared" si="0"/>
        <v>-</v>
      </c>
      <c r="P22" s="32"/>
    </row>
    <row r="23" spans="2:16" x14ac:dyDescent="0.2">
      <c r="B23" s="31"/>
      <c r="F23" s="51"/>
      <c r="G23" s="27"/>
      <c r="H23" s="44">
        <f t="shared" si="1"/>
        <v>0</v>
      </c>
      <c r="I23" s="27"/>
      <c r="J23" s="44">
        <f t="shared" si="2"/>
        <v>0</v>
      </c>
      <c r="K23" s="44" t="str">
        <f t="shared" si="0"/>
        <v>-</v>
      </c>
      <c r="P23" s="32"/>
    </row>
    <row r="24" spans="2:16" x14ac:dyDescent="0.2">
      <c r="B24" s="31"/>
      <c r="F24" s="51"/>
      <c r="G24" s="27"/>
      <c r="H24" s="44">
        <f t="shared" si="1"/>
        <v>0</v>
      </c>
      <c r="I24" s="27"/>
      <c r="J24" s="44">
        <f t="shared" si="2"/>
        <v>0</v>
      </c>
      <c r="K24" s="44" t="str">
        <f t="shared" si="0"/>
        <v>-</v>
      </c>
      <c r="P24" s="32"/>
    </row>
    <row r="25" spans="2:16" x14ac:dyDescent="0.2">
      <c r="B25" s="31"/>
      <c r="F25" s="51"/>
      <c r="G25" s="27"/>
      <c r="H25" s="44">
        <f t="shared" si="1"/>
        <v>0</v>
      </c>
      <c r="I25" s="27"/>
      <c r="J25" s="44">
        <f t="shared" si="2"/>
        <v>0</v>
      </c>
      <c r="K25" s="44" t="str">
        <f t="shared" si="0"/>
        <v>-</v>
      </c>
      <c r="P25" s="32"/>
    </row>
    <row r="26" spans="2:16" x14ac:dyDescent="0.2">
      <c r="B26" s="31"/>
      <c r="F26" s="43" t="s">
        <v>12</v>
      </c>
      <c r="G26" s="27">
        <f>G15-SUM(G16:G25)</f>
        <v>0</v>
      </c>
      <c r="H26" s="27">
        <f t="shared" si="1"/>
        <v>0</v>
      </c>
      <c r="I26" s="27">
        <f>I15-SUM(I16:I25)</f>
        <v>0</v>
      </c>
      <c r="J26" s="27">
        <f t="shared" si="2"/>
        <v>0</v>
      </c>
      <c r="K26" s="27" t="str">
        <f t="shared" si="0"/>
        <v>-</v>
      </c>
      <c r="P26" s="32"/>
    </row>
    <row r="27" spans="2:16" x14ac:dyDescent="0.2">
      <c r="B27" s="31"/>
      <c r="F27" s="38" t="s">
        <v>6</v>
      </c>
      <c r="G27" s="40">
        <f>+SUM(G28:G31)</f>
        <v>109.03</v>
      </c>
      <c r="H27" s="45">
        <f>+G27/G32</f>
        <v>0.76170183037585593</v>
      </c>
      <c r="I27" s="40">
        <f>+SUM(I28:I31)</f>
        <v>114.21</v>
      </c>
      <c r="J27" s="40"/>
      <c r="K27" s="45">
        <f t="shared" ref="K27:K32" si="3">+IFERROR(G27/I27-1, "-")</f>
        <v>-4.5355047719113806E-2</v>
      </c>
      <c r="P27" s="32"/>
    </row>
    <row r="28" spans="2:16" x14ac:dyDescent="0.2">
      <c r="B28" s="31"/>
      <c r="F28" s="43" t="s">
        <v>23</v>
      </c>
      <c r="G28" s="27">
        <v>109.03</v>
      </c>
      <c r="H28" s="44">
        <f>+G28/G$27</f>
        <v>1</v>
      </c>
      <c r="I28" s="27">
        <v>114.21</v>
      </c>
      <c r="J28" s="44">
        <f t="shared" ref="J28:J31" si="4">+I28/I$27</f>
        <v>1</v>
      </c>
      <c r="K28" s="44">
        <f t="shared" si="3"/>
        <v>-4.5355047719113806E-2</v>
      </c>
      <c r="P28" s="32"/>
    </row>
    <row r="29" spans="2:16" x14ac:dyDescent="0.2">
      <c r="B29" s="31"/>
      <c r="F29" s="43" t="s">
        <v>60</v>
      </c>
      <c r="G29" s="27">
        <v>0</v>
      </c>
      <c r="H29" s="44">
        <f t="shared" ref="H29:H31" si="5">+G29/G$27</f>
        <v>0</v>
      </c>
      <c r="I29" s="52"/>
      <c r="J29" s="44">
        <f t="shared" si="4"/>
        <v>0</v>
      </c>
      <c r="K29" s="44" t="str">
        <f t="shared" si="3"/>
        <v>-</v>
      </c>
      <c r="P29" s="32"/>
    </row>
    <row r="30" spans="2:16" x14ac:dyDescent="0.2">
      <c r="B30" s="31"/>
      <c r="F30" s="53"/>
      <c r="G30" s="52"/>
      <c r="H30" s="44">
        <f t="shared" si="5"/>
        <v>0</v>
      </c>
      <c r="I30" s="52"/>
      <c r="J30" s="44">
        <f t="shared" si="4"/>
        <v>0</v>
      </c>
      <c r="K30" s="44" t="str">
        <f t="shared" si="3"/>
        <v>-</v>
      </c>
      <c r="P30" s="32"/>
    </row>
    <row r="31" spans="2:16" x14ac:dyDescent="0.2">
      <c r="B31" s="31"/>
      <c r="F31" s="53"/>
      <c r="G31" s="52"/>
      <c r="H31" s="44">
        <f t="shared" si="5"/>
        <v>0</v>
      </c>
      <c r="I31" s="52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143.13999999999999</v>
      </c>
      <c r="H32" s="40"/>
      <c r="I32" s="40">
        <f>+I27+I15</f>
        <v>143.13</v>
      </c>
      <c r="J32" s="40"/>
      <c r="K32" s="45">
        <f t="shared" si="3"/>
        <v>6.986655488017135E-5</v>
      </c>
      <c r="P32" s="32"/>
    </row>
    <row r="33" spans="2:16" x14ac:dyDescent="0.2">
      <c r="B33" s="31"/>
      <c r="F33" s="41"/>
      <c r="G33" s="60">
        <f>+G32/G34</f>
        <v>1.0783356536308134E-2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38</v>
      </c>
      <c r="G44" s="27">
        <v>81.93</v>
      </c>
      <c r="H44" s="44">
        <f>+G44/G$55</f>
        <v>0.57237669414559178</v>
      </c>
      <c r="I44" s="27">
        <v>87.38</v>
      </c>
      <c r="J44" s="44">
        <f>+I44/I$55</f>
        <v>0.61049395654300287</v>
      </c>
      <c r="K44" s="44">
        <f t="shared" ref="K44:K55" si="6">+IFERROR(G44/I44-1, "-")</f>
        <v>-6.2371252002746513E-2</v>
      </c>
      <c r="P44" s="32"/>
    </row>
    <row r="45" spans="2:16" x14ac:dyDescent="0.2">
      <c r="B45" s="31"/>
      <c r="F45" s="37" t="s">
        <v>45</v>
      </c>
      <c r="G45" s="27">
        <v>22.55</v>
      </c>
      <c r="H45" s="44">
        <f t="shared" ref="H45:H54" si="7">+G45/G$55</f>
        <v>0.15753807461226774</v>
      </c>
      <c r="I45" s="27">
        <v>24.27</v>
      </c>
      <c r="J45" s="44">
        <f t="shared" ref="J45:J54" si="8">+I45/I$55</f>
        <v>0.1695661286941941</v>
      </c>
      <c r="K45" s="44">
        <f t="shared" si="6"/>
        <v>-7.0869386073341478E-2</v>
      </c>
      <c r="P45" s="32"/>
    </row>
    <row r="46" spans="2:16" x14ac:dyDescent="0.2">
      <c r="B46" s="31"/>
      <c r="F46" s="37" t="s">
        <v>27</v>
      </c>
      <c r="G46" s="27">
        <v>6.19</v>
      </c>
      <c r="H46" s="44">
        <f t="shared" si="7"/>
        <v>4.3244376135252206E-2</v>
      </c>
      <c r="I46" s="27">
        <v>6.67</v>
      </c>
      <c r="J46" s="44">
        <f t="shared" si="8"/>
        <v>4.66009921050793E-2</v>
      </c>
      <c r="K46" s="44">
        <f t="shared" si="6"/>
        <v>-7.1964017991004381E-2</v>
      </c>
      <c r="P46" s="32"/>
    </row>
    <row r="47" spans="2:16" x14ac:dyDescent="0.2">
      <c r="B47" s="31"/>
      <c r="F47" s="37" t="s">
        <v>62</v>
      </c>
      <c r="G47" s="27">
        <v>5.5</v>
      </c>
      <c r="H47" s="44">
        <f t="shared" si="7"/>
        <v>3.8423920637138467E-2</v>
      </c>
      <c r="I47" s="27">
        <v>5.48</v>
      </c>
      <c r="J47" s="44">
        <f t="shared" si="8"/>
        <v>3.8286872074338021E-2</v>
      </c>
      <c r="K47" s="44">
        <f t="shared" si="6"/>
        <v>3.6496350364962904E-3</v>
      </c>
      <c r="P47" s="32"/>
    </row>
    <row r="48" spans="2:16" x14ac:dyDescent="0.2">
      <c r="B48" s="31"/>
      <c r="F48" s="37" t="s">
        <v>31</v>
      </c>
      <c r="G48" s="27">
        <v>4.09</v>
      </c>
      <c r="H48" s="44">
        <f t="shared" si="7"/>
        <v>2.8573424619253877E-2</v>
      </c>
      <c r="I48" s="27">
        <v>3.83</v>
      </c>
      <c r="J48" s="44">
        <f t="shared" si="8"/>
        <v>2.6758890519108503E-2</v>
      </c>
      <c r="K48" s="44">
        <f t="shared" si="6"/>
        <v>6.788511749347248E-2</v>
      </c>
      <c r="P48" s="32"/>
    </row>
    <row r="49" spans="2:16" x14ac:dyDescent="0.2">
      <c r="B49" s="31"/>
      <c r="F49" s="37" t="s">
        <v>64</v>
      </c>
      <c r="G49" s="27">
        <v>3.65</v>
      </c>
      <c r="H49" s="44">
        <f t="shared" si="7"/>
        <v>2.5499510968282801E-2</v>
      </c>
      <c r="I49" s="27">
        <v>1.89</v>
      </c>
      <c r="J49" s="44">
        <f t="shared" si="8"/>
        <v>1.3204778872353804E-2</v>
      </c>
      <c r="K49" s="44">
        <f t="shared" si="6"/>
        <v>0.93121693121693117</v>
      </c>
      <c r="P49" s="32"/>
    </row>
    <row r="50" spans="2:16" x14ac:dyDescent="0.2">
      <c r="B50" s="31"/>
      <c r="F50" s="37" t="s">
        <v>33</v>
      </c>
      <c r="G50" s="27">
        <v>2.94</v>
      </c>
      <c r="H50" s="44">
        <f t="shared" si="7"/>
        <v>2.0539332122397655E-2</v>
      </c>
      <c r="I50" s="27">
        <v>4.3</v>
      </c>
      <c r="J50" s="44">
        <f t="shared" si="8"/>
        <v>3.004261859847691E-2</v>
      </c>
      <c r="K50" s="44">
        <f t="shared" si="6"/>
        <v>-0.3162790697674418</v>
      </c>
      <c r="P50" s="32"/>
    </row>
    <row r="51" spans="2:16" x14ac:dyDescent="0.2">
      <c r="B51" s="31"/>
      <c r="F51" s="37" t="s">
        <v>63</v>
      </c>
      <c r="G51" s="27">
        <v>2.5299999999999998</v>
      </c>
      <c r="H51" s="44">
        <f t="shared" si="7"/>
        <v>1.7675003493083694E-2</v>
      </c>
      <c r="I51" s="27">
        <v>3.16</v>
      </c>
      <c r="J51" s="44">
        <f t="shared" si="8"/>
        <v>2.207783134213652E-2</v>
      </c>
      <c r="K51" s="44">
        <f t="shared" si="6"/>
        <v>-0.199367088607595</v>
      </c>
      <c r="P51" s="32"/>
    </row>
    <row r="52" spans="2:16" x14ac:dyDescent="0.2">
      <c r="B52" s="31"/>
      <c r="F52" s="37" t="s">
        <v>40</v>
      </c>
      <c r="G52" s="27">
        <v>2.34</v>
      </c>
      <c r="H52" s="44">
        <f t="shared" si="7"/>
        <v>1.6347631689255276E-2</v>
      </c>
      <c r="I52" s="27">
        <v>0</v>
      </c>
      <c r="J52" s="44">
        <f t="shared" si="8"/>
        <v>0</v>
      </c>
      <c r="K52" s="44" t="str">
        <f t="shared" si="6"/>
        <v>-</v>
      </c>
      <c r="P52" s="32"/>
    </row>
    <row r="53" spans="2:16" x14ac:dyDescent="0.2">
      <c r="B53" s="31"/>
      <c r="F53" s="37" t="s">
        <v>48</v>
      </c>
      <c r="G53" s="27">
        <v>1.54</v>
      </c>
      <c r="H53" s="44">
        <f t="shared" si="7"/>
        <v>1.0758697778398772E-2</v>
      </c>
      <c r="I53" s="27">
        <v>0.8</v>
      </c>
      <c r="J53" s="44">
        <f t="shared" si="8"/>
        <v>5.5893243904143091E-3</v>
      </c>
      <c r="K53" s="44">
        <f t="shared" si="6"/>
        <v>0.92500000000000004</v>
      </c>
      <c r="P53" s="32"/>
    </row>
    <row r="54" spans="2:16" x14ac:dyDescent="0.2">
      <c r="B54" s="31"/>
      <c r="F54" s="38" t="s">
        <v>12</v>
      </c>
      <c r="G54" s="27">
        <f>+G32-SUM(G44:G53)</f>
        <v>9.8799999999999955</v>
      </c>
      <c r="H54" s="44">
        <f t="shared" si="7"/>
        <v>6.9023333799077796E-2</v>
      </c>
      <c r="I54" s="27">
        <f>+I32-SUM(I44:I53)</f>
        <v>5.3499999999999943</v>
      </c>
      <c r="J54" s="44">
        <f t="shared" si="8"/>
        <v>3.7378606860895648E-2</v>
      </c>
      <c r="K54" s="44">
        <f t="shared" si="6"/>
        <v>0.84672897196261787</v>
      </c>
      <c r="P54" s="32"/>
    </row>
    <row r="55" spans="2:16" x14ac:dyDescent="0.2">
      <c r="B55" s="31"/>
      <c r="F55" s="38" t="s">
        <v>2</v>
      </c>
      <c r="G55" s="40">
        <f>+SUM(G44:G54)</f>
        <v>143.13999999999999</v>
      </c>
      <c r="H55" s="40"/>
      <c r="I55" s="40">
        <f>+SUM(I44:I54)</f>
        <v>143.13</v>
      </c>
      <c r="J55" s="40"/>
      <c r="K55" s="45">
        <f t="shared" si="6"/>
        <v>6.986655488017135E-5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0">
        <f>+SUM(G68:G78)</f>
        <v>34.11</v>
      </c>
      <c r="H67" s="45">
        <f>+G67/G91</f>
        <v>0.23829816962414421</v>
      </c>
      <c r="I67" s="40">
        <f>+SUM(I68:I78)</f>
        <v>28.92</v>
      </c>
      <c r="J67" s="40"/>
      <c r="K67" s="45">
        <f t="shared" ref="K67:K91" si="9">+IFERROR(G67/I67-1, "-")</f>
        <v>0.17946058091286288</v>
      </c>
      <c r="P67" s="32"/>
    </row>
    <row r="68" spans="2:16" x14ac:dyDescent="0.2">
      <c r="B68" s="31"/>
      <c r="F68" s="43" t="s">
        <v>127</v>
      </c>
      <c r="G68" s="27">
        <v>15.08</v>
      </c>
      <c r="H68" s="44">
        <v>0.03</v>
      </c>
      <c r="I68" s="27">
        <v>11.27</v>
      </c>
      <c r="J68" s="44">
        <f>+I68/I$67</f>
        <v>0.38969571230982014</v>
      </c>
      <c r="K68" s="44">
        <f t="shared" si="9"/>
        <v>0.33806566104702762</v>
      </c>
      <c r="P68" s="32"/>
    </row>
    <row r="69" spans="2:16" x14ac:dyDescent="0.2">
      <c r="B69" s="31"/>
      <c r="F69" s="43" t="s">
        <v>68</v>
      </c>
      <c r="G69" s="48">
        <v>6.06</v>
      </c>
      <c r="H69" s="44">
        <f t="shared" ref="H69:H78" si="10">+G69/G$67</f>
        <v>0.17766051011433595</v>
      </c>
      <c r="I69" s="27">
        <v>4.95</v>
      </c>
      <c r="J69" s="44">
        <f t="shared" ref="J69:J78" si="11">+I69/I$67</f>
        <v>0.17116182572614108</v>
      </c>
      <c r="K69" s="44">
        <f t="shared" si="9"/>
        <v>0.22424242424242413</v>
      </c>
      <c r="P69" s="32"/>
    </row>
    <row r="70" spans="2:16" x14ac:dyDescent="0.2">
      <c r="B70" s="31"/>
      <c r="F70" s="43" t="s">
        <v>67</v>
      </c>
      <c r="G70" s="48">
        <v>3.16</v>
      </c>
      <c r="H70" s="44">
        <f t="shared" si="10"/>
        <v>9.2641454119026689E-2</v>
      </c>
      <c r="I70" s="27">
        <v>5.55</v>
      </c>
      <c r="J70" s="44">
        <f t="shared" si="11"/>
        <v>0.19190871369294604</v>
      </c>
      <c r="K70" s="44">
        <f t="shared" si="9"/>
        <v>-0.43063063063063056</v>
      </c>
      <c r="P70" s="32"/>
    </row>
    <row r="71" spans="2:16" x14ac:dyDescent="0.2">
      <c r="B71" s="31"/>
      <c r="F71" s="43" t="s">
        <v>128</v>
      </c>
      <c r="G71" s="48">
        <v>2.59</v>
      </c>
      <c r="H71" s="44">
        <f t="shared" si="10"/>
        <v>7.5930812078569332E-2</v>
      </c>
      <c r="I71" s="27">
        <v>0.03</v>
      </c>
      <c r="J71" s="44">
        <f t="shared" si="11"/>
        <v>1.037344398340249E-3</v>
      </c>
      <c r="K71" s="44">
        <f t="shared" si="9"/>
        <v>85.333333333333329</v>
      </c>
      <c r="P71" s="32"/>
    </row>
    <row r="72" spans="2:16" x14ac:dyDescent="0.2">
      <c r="B72" s="31"/>
      <c r="F72" s="43" t="s">
        <v>129</v>
      </c>
      <c r="G72" s="48">
        <v>2.23</v>
      </c>
      <c r="H72" s="44">
        <f t="shared" si="10"/>
        <v>6.5376722368806803E-2</v>
      </c>
      <c r="I72" s="27">
        <v>3.45</v>
      </c>
      <c r="J72" s="44">
        <f t="shared" si="11"/>
        <v>0.11929460580912862</v>
      </c>
      <c r="K72" s="44">
        <f t="shared" si="9"/>
        <v>-0.3536231884057971</v>
      </c>
      <c r="P72" s="32"/>
    </row>
    <row r="73" spans="2:16" x14ac:dyDescent="0.2">
      <c r="B73" s="31"/>
      <c r="F73" s="43" t="s">
        <v>130</v>
      </c>
      <c r="G73" s="48">
        <v>1.38</v>
      </c>
      <c r="H73" s="44">
        <f t="shared" si="10"/>
        <v>4.0457343887423038E-2</v>
      </c>
      <c r="I73" s="27">
        <v>0.18</v>
      </c>
      <c r="J73" s="44">
        <f t="shared" si="11"/>
        <v>6.2240663900414933E-3</v>
      </c>
      <c r="K73" s="44">
        <f t="shared" si="9"/>
        <v>6.6666666666666661</v>
      </c>
      <c r="P73" s="32"/>
    </row>
    <row r="74" spans="2:16" x14ac:dyDescent="0.2">
      <c r="B74" s="31"/>
      <c r="F74" s="43" t="s">
        <v>131</v>
      </c>
      <c r="G74" s="48">
        <v>1.34</v>
      </c>
      <c r="H74" s="44">
        <f t="shared" si="10"/>
        <v>3.9284667253004987E-2</v>
      </c>
      <c r="I74" s="27">
        <v>0</v>
      </c>
      <c r="J74" s="44">
        <f t="shared" si="11"/>
        <v>0</v>
      </c>
      <c r="K74" s="44" t="str">
        <f t="shared" si="9"/>
        <v>-</v>
      </c>
      <c r="P74" s="32"/>
    </row>
    <row r="75" spans="2:16" x14ac:dyDescent="0.2">
      <c r="B75" s="31"/>
      <c r="F75" s="43" t="s">
        <v>115</v>
      </c>
      <c r="G75" s="48">
        <v>0.74</v>
      </c>
      <c r="H75" s="44">
        <f t="shared" si="10"/>
        <v>2.1694517736734097E-2</v>
      </c>
      <c r="I75" s="27">
        <v>0.82</v>
      </c>
      <c r="J75" s="44">
        <f t="shared" si="11"/>
        <v>2.8354080221300135E-2</v>
      </c>
      <c r="K75" s="44">
        <f t="shared" si="9"/>
        <v>-9.7560975609756073E-2</v>
      </c>
      <c r="P75" s="32"/>
    </row>
    <row r="76" spans="2:16" x14ac:dyDescent="0.2">
      <c r="B76" s="31"/>
      <c r="F76" s="43" t="s">
        <v>69</v>
      </c>
      <c r="G76" s="48">
        <v>0.63</v>
      </c>
      <c r="H76" s="44">
        <f t="shared" si="10"/>
        <v>1.8469656992084433E-2</v>
      </c>
      <c r="I76" s="27">
        <v>0.5</v>
      </c>
      <c r="J76" s="44">
        <f t="shared" si="11"/>
        <v>1.7289073305670814E-2</v>
      </c>
      <c r="K76" s="44">
        <f t="shared" si="9"/>
        <v>0.26</v>
      </c>
      <c r="P76" s="32"/>
    </row>
    <row r="77" spans="2:16" x14ac:dyDescent="0.2">
      <c r="B77" s="31"/>
      <c r="F77" s="43" t="s">
        <v>132</v>
      </c>
      <c r="G77" s="48">
        <v>0.26</v>
      </c>
      <c r="H77" s="44">
        <f t="shared" si="10"/>
        <v>7.6223981237173851E-3</v>
      </c>
      <c r="I77" s="27">
        <v>0.98</v>
      </c>
      <c r="J77" s="44">
        <f t="shared" si="11"/>
        <v>3.3886583679114797E-2</v>
      </c>
      <c r="K77" s="44">
        <f t="shared" si="9"/>
        <v>-0.73469387755102034</v>
      </c>
      <c r="P77" s="32"/>
    </row>
    <row r="78" spans="2:16" x14ac:dyDescent="0.2">
      <c r="B78" s="31"/>
      <c r="F78" s="43" t="s">
        <v>46</v>
      </c>
      <c r="G78" s="48">
        <f>+G15-SUM(G68:G77)</f>
        <v>0.64000000000000057</v>
      </c>
      <c r="H78" s="44">
        <f t="shared" si="10"/>
        <v>1.8762826150688965E-2</v>
      </c>
      <c r="I78" s="27">
        <f>+I15-SUM(I68:I77)</f>
        <v>1.1900000000000013</v>
      </c>
      <c r="J78" s="44">
        <f t="shared" si="11"/>
        <v>4.1147994467496583E-2</v>
      </c>
      <c r="K78" s="44">
        <f t="shared" si="9"/>
        <v>-0.46218487394957997</v>
      </c>
      <c r="P78" s="32"/>
    </row>
    <row r="79" spans="2:16" x14ac:dyDescent="0.2">
      <c r="B79" s="31"/>
      <c r="F79" s="38" t="s">
        <v>6</v>
      </c>
      <c r="G79" s="40">
        <f>+SUM(G80:G90)</f>
        <v>109.03</v>
      </c>
      <c r="H79" s="45">
        <f>+G79/G91</f>
        <v>0.76170183037585593</v>
      </c>
      <c r="I79" s="40">
        <f>+SUM(I80:I90)</f>
        <v>114.21</v>
      </c>
      <c r="J79" s="40"/>
      <c r="K79" s="45">
        <f t="shared" si="9"/>
        <v>-4.5355047719113806E-2</v>
      </c>
      <c r="P79" s="32"/>
    </row>
    <row r="80" spans="2:16" x14ac:dyDescent="0.2">
      <c r="B80" s="31"/>
      <c r="F80" s="43" t="s">
        <v>104</v>
      </c>
      <c r="G80" s="48">
        <v>109.03</v>
      </c>
      <c r="H80" s="44">
        <f>+G80/G$79</f>
        <v>1</v>
      </c>
      <c r="I80" s="27">
        <v>114.21</v>
      </c>
      <c r="J80" s="44">
        <f>+I80/I$79</f>
        <v>1</v>
      </c>
      <c r="K80" s="44">
        <f t="shared" si="9"/>
        <v>-4.5355047719113806E-2</v>
      </c>
      <c r="P80" s="32"/>
    </row>
    <row r="81" spans="2:16" x14ac:dyDescent="0.2">
      <c r="B81" s="31"/>
      <c r="F81" s="51"/>
      <c r="G81" s="54"/>
      <c r="H81" s="44">
        <f t="shared" ref="H81:H90" si="12">+G81/G$79</f>
        <v>0</v>
      </c>
      <c r="I81" s="52"/>
      <c r="J81" s="44">
        <f t="shared" ref="J81:J90" si="13">+I81/I$79</f>
        <v>0</v>
      </c>
      <c r="K81" s="44" t="str">
        <f t="shared" si="9"/>
        <v>-</v>
      </c>
      <c r="P81" s="32"/>
    </row>
    <row r="82" spans="2:16" x14ac:dyDescent="0.2">
      <c r="B82" s="31"/>
      <c r="F82" s="51"/>
      <c r="G82" s="54"/>
      <c r="H82" s="44">
        <f t="shared" si="12"/>
        <v>0</v>
      </c>
      <c r="I82" s="52"/>
      <c r="J82" s="44">
        <f t="shared" si="13"/>
        <v>0</v>
      </c>
      <c r="K82" s="44" t="str">
        <f t="shared" si="9"/>
        <v>-</v>
      </c>
      <c r="P82" s="32"/>
    </row>
    <row r="83" spans="2:16" x14ac:dyDescent="0.2">
      <c r="B83" s="31"/>
      <c r="F83" s="51"/>
      <c r="G83" s="54"/>
      <c r="H83" s="44">
        <f t="shared" si="12"/>
        <v>0</v>
      </c>
      <c r="I83" s="52"/>
      <c r="J83" s="44">
        <f t="shared" si="13"/>
        <v>0</v>
      </c>
      <c r="K83" s="44" t="str">
        <f t="shared" si="9"/>
        <v>-</v>
      </c>
      <c r="P83" s="32"/>
    </row>
    <row r="84" spans="2:16" x14ac:dyDescent="0.2">
      <c r="B84" s="31"/>
      <c r="F84" s="51"/>
      <c r="G84" s="54"/>
      <c r="H84" s="44">
        <f t="shared" si="12"/>
        <v>0</v>
      </c>
      <c r="I84" s="52"/>
      <c r="J84" s="44">
        <f t="shared" si="13"/>
        <v>0</v>
      </c>
      <c r="K84" s="44" t="str">
        <f t="shared" si="9"/>
        <v>-</v>
      </c>
      <c r="P84" s="32"/>
    </row>
    <row r="85" spans="2:16" x14ac:dyDescent="0.2">
      <c r="B85" s="31"/>
      <c r="F85" s="51"/>
      <c r="G85" s="54"/>
      <c r="H85" s="44">
        <f t="shared" si="12"/>
        <v>0</v>
      </c>
      <c r="I85" s="52"/>
      <c r="J85" s="44">
        <f t="shared" si="13"/>
        <v>0</v>
      </c>
      <c r="K85" s="44" t="str">
        <f t="shared" si="9"/>
        <v>-</v>
      </c>
      <c r="P85" s="32"/>
    </row>
    <row r="86" spans="2:16" x14ac:dyDescent="0.2">
      <c r="B86" s="31"/>
      <c r="F86" s="51"/>
      <c r="G86" s="52"/>
      <c r="H86" s="44">
        <f t="shared" si="12"/>
        <v>0</v>
      </c>
      <c r="I86" s="52"/>
      <c r="J86" s="44">
        <f t="shared" si="13"/>
        <v>0</v>
      </c>
      <c r="K86" s="44" t="str">
        <f t="shared" si="9"/>
        <v>-</v>
      </c>
      <c r="P86" s="32"/>
    </row>
    <row r="87" spans="2:16" x14ac:dyDescent="0.2">
      <c r="B87" s="31"/>
      <c r="F87" s="51"/>
      <c r="G87" s="52"/>
      <c r="H87" s="44">
        <f t="shared" si="12"/>
        <v>0</v>
      </c>
      <c r="I87" s="52"/>
      <c r="J87" s="44">
        <f t="shared" si="13"/>
        <v>0</v>
      </c>
      <c r="K87" s="44" t="str">
        <f t="shared" si="9"/>
        <v>-</v>
      </c>
      <c r="P87" s="32"/>
    </row>
    <row r="88" spans="2:16" x14ac:dyDescent="0.2">
      <c r="B88" s="31"/>
      <c r="F88" s="51"/>
      <c r="G88" s="52"/>
      <c r="H88" s="44">
        <f t="shared" si="12"/>
        <v>0</v>
      </c>
      <c r="I88" s="52"/>
      <c r="J88" s="44">
        <f t="shared" si="13"/>
        <v>0</v>
      </c>
      <c r="K88" s="44" t="str">
        <f t="shared" si="9"/>
        <v>-</v>
      </c>
      <c r="P88" s="32"/>
    </row>
    <row r="89" spans="2:16" x14ac:dyDescent="0.2">
      <c r="B89" s="31"/>
      <c r="F89" s="51"/>
      <c r="G89" s="52"/>
      <c r="H89" s="44">
        <f t="shared" si="12"/>
        <v>0</v>
      </c>
      <c r="I89" s="52"/>
      <c r="J89" s="44">
        <f t="shared" si="13"/>
        <v>0</v>
      </c>
      <c r="K89" s="44" t="str">
        <f t="shared" si="9"/>
        <v>-</v>
      </c>
      <c r="P89" s="32"/>
    </row>
    <row r="90" spans="2:16" x14ac:dyDescent="0.2">
      <c r="B90" s="31"/>
      <c r="F90" s="43" t="s">
        <v>12</v>
      </c>
      <c r="G90" s="27">
        <f>+G27-SUM(G80:G89)</f>
        <v>0</v>
      </c>
      <c r="H90" s="44">
        <f t="shared" si="12"/>
        <v>0</v>
      </c>
      <c r="I90" s="27">
        <f>+I27-SUM(I80:I89)</f>
        <v>0</v>
      </c>
      <c r="J90" s="44">
        <f t="shared" si="13"/>
        <v>0</v>
      </c>
      <c r="K90" s="44" t="str">
        <f t="shared" si="9"/>
        <v>-</v>
      </c>
      <c r="P90" s="32"/>
    </row>
    <row r="91" spans="2:16" x14ac:dyDescent="0.2">
      <c r="B91" s="31"/>
      <c r="F91" s="38" t="s">
        <v>2</v>
      </c>
      <c r="G91" s="40">
        <f>+G79+G67</f>
        <v>143.13999999999999</v>
      </c>
      <c r="H91" s="40"/>
      <c r="I91" s="40">
        <f>+I79+I67</f>
        <v>143.13</v>
      </c>
      <c r="J91" s="40"/>
      <c r="K91" s="45">
        <f t="shared" si="9"/>
        <v>6.986655488017135E-5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B1" zoomScale="108" zoomScaleNormal="85" workbookViewId="0">
      <selection activeCell="F70" sqref="F70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162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172.36</v>
      </c>
      <c r="H15" s="45">
        <f>+G15/G32</f>
        <v>6.1817660139157876E-2</v>
      </c>
      <c r="I15" s="40">
        <v>86.29</v>
      </c>
      <c r="J15" s="40"/>
      <c r="K15" s="45">
        <f>+IFERROR(G15/I15-1, "-")</f>
        <v>0.99745045775872065</v>
      </c>
      <c r="L15" s="41"/>
      <c r="M15" s="41"/>
      <c r="N15" s="41"/>
      <c r="O15" s="41"/>
      <c r="P15" s="32"/>
    </row>
    <row r="16" spans="2:16" x14ac:dyDescent="0.2">
      <c r="B16" s="31"/>
      <c r="F16" s="43" t="s">
        <v>15</v>
      </c>
      <c r="G16" s="27">
        <v>134.37</v>
      </c>
      <c r="H16" s="44">
        <f>+G16/G$15</f>
        <v>0.77958923184033413</v>
      </c>
      <c r="I16" s="27">
        <v>54.88</v>
      </c>
      <c r="J16" s="44">
        <f>+I16/I$15</f>
        <v>0.63599490091551747</v>
      </c>
      <c r="K16" s="44">
        <f t="shared" ref="K16:K25" si="0">+IFERROR(G16/I16-1, "-")</f>
        <v>1.4484329446064139</v>
      </c>
      <c r="L16" s="41"/>
      <c r="M16" s="41"/>
      <c r="N16" s="41"/>
      <c r="O16" s="41"/>
      <c r="P16" s="32"/>
    </row>
    <row r="17" spans="2:16" x14ac:dyDescent="0.2">
      <c r="B17" s="31"/>
      <c r="F17" s="43" t="s">
        <v>16</v>
      </c>
      <c r="G17" s="27">
        <v>24.58</v>
      </c>
      <c r="H17" s="44">
        <f t="shared" ref="H17:H25" si="1">+G17/G$15</f>
        <v>0.1426084938500812</v>
      </c>
      <c r="I17" s="27">
        <v>17.77</v>
      </c>
      <c r="J17" s="44">
        <f t="shared" ref="J17:J25" si="2">+I17/I$15</f>
        <v>0.20593348012515933</v>
      </c>
      <c r="K17" s="44">
        <f t="shared" si="0"/>
        <v>0.38323016319639835</v>
      </c>
      <c r="L17" s="41"/>
      <c r="M17" s="41"/>
      <c r="N17" s="41"/>
      <c r="O17" s="41"/>
      <c r="P17" s="32"/>
    </row>
    <row r="18" spans="2:16" x14ac:dyDescent="0.2">
      <c r="B18" s="31"/>
      <c r="F18" s="43" t="s">
        <v>37</v>
      </c>
      <c r="G18" s="27">
        <v>9.6</v>
      </c>
      <c r="H18" s="44">
        <f t="shared" si="1"/>
        <v>5.569737758180552E-2</v>
      </c>
      <c r="I18" s="27">
        <v>8.3800000000000008</v>
      </c>
      <c r="J18" s="44">
        <f t="shared" si="2"/>
        <v>9.7114381736006491E-2</v>
      </c>
      <c r="K18" s="44">
        <f t="shared" si="0"/>
        <v>0.14558472553699264</v>
      </c>
      <c r="L18" s="41"/>
      <c r="M18" s="41"/>
      <c r="N18" s="41"/>
      <c r="O18" s="41"/>
      <c r="P18" s="32"/>
    </row>
    <row r="19" spans="2:16" x14ac:dyDescent="0.2">
      <c r="B19" s="31"/>
      <c r="F19" s="43" t="s">
        <v>20</v>
      </c>
      <c r="G19" s="27">
        <v>1.61</v>
      </c>
      <c r="H19" s="44">
        <f t="shared" si="1"/>
        <v>9.3409143652819684E-3</v>
      </c>
      <c r="I19" s="27">
        <v>0.69</v>
      </c>
      <c r="J19" s="44">
        <f t="shared" si="2"/>
        <v>7.9962915749217742E-3</v>
      </c>
      <c r="K19" s="44">
        <f t="shared" si="0"/>
        <v>1.3333333333333335</v>
      </c>
      <c r="L19" s="41"/>
      <c r="M19" s="41"/>
      <c r="N19" s="41"/>
      <c r="O19" s="41"/>
      <c r="P19" s="32"/>
    </row>
    <row r="20" spans="2:16" x14ac:dyDescent="0.2">
      <c r="B20" s="31"/>
      <c r="F20" s="43" t="s">
        <v>17</v>
      </c>
      <c r="G20" s="27">
        <v>1.17</v>
      </c>
      <c r="H20" s="44">
        <f t="shared" si="1"/>
        <v>6.7881178927825473E-3</v>
      </c>
      <c r="I20" s="27">
        <v>2.35</v>
      </c>
      <c r="J20" s="44">
        <f t="shared" si="2"/>
        <v>2.7233746668211843E-2</v>
      </c>
      <c r="K20" s="44">
        <f t="shared" si="0"/>
        <v>-0.50212765957446814</v>
      </c>
      <c r="P20" s="32"/>
    </row>
    <row r="21" spans="2:16" x14ac:dyDescent="0.2">
      <c r="B21" s="31"/>
      <c r="F21" s="43" t="s">
        <v>19</v>
      </c>
      <c r="G21" s="27">
        <v>0.04</v>
      </c>
      <c r="H21" s="44">
        <f t="shared" si="1"/>
        <v>2.3207240659085633E-4</v>
      </c>
      <c r="I21" s="27">
        <v>0</v>
      </c>
      <c r="J21" s="44">
        <f t="shared" si="2"/>
        <v>0</v>
      </c>
      <c r="K21" s="44" t="str">
        <f t="shared" si="0"/>
        <v>-</v>
      </c>
      <c r="P21" s="32"/>
    </row>
    <row r="22" spans="2:16" x14ac:dyDescent="0.2">
      <c r="B22" s="31"/>
      <c r="F22" s="43" t="s">
        <v>18</v>
      </c>
      <c r="G22" s="27">
        <v>0</v>
      </c>
      <c r="H22" s="44">
        <f t="shared" si="1"/>
        <v>0</v>
      </c>
      <c r="I22" s="27">
        <v>0</v>
      </c>
      <c r="J22" s="44">
        <f t="shared" si="2"/>
        <v>0</v>
      </c>
      <c r="K22" s="44" t="str">
        <f t="shared" si="0"/>
        <v>-</v>
      </c>
      <c r="P22" s="32"/>
    </row>
    <row r="23" spans="2:16" x14ac:dyDescent="0.2">
      <c r="B23" s="31"/>
      <c r="F23" s="43" t="s">
        <v>21</v>
      </c>
      <c r="G23" s="27">
        <v>0</v>
      </c>
      <c r="H23" s="44">
        <f t="shared" si="1"/>
        <v>0</v>
      </c>
      <c r="I23" s="27">
        <v>0</v>
      </c>
      <c r="J23" s="44">
        <f t="shared" si="2"/>
        <v>0</v>
      </c>
      <c r="K23" s="44" t="str">
        <f t="shared" si="0"/>
        <v>-</v>
      </c>
      <c r="P23" s="32"/>
    </row>
    <row r="24" spans="2:16" x14ac:dyDescent="0.2">
      <c r="B24" s="31"/>
      <c r="F24" s="43"/>
      <c r="G24" s="27"/>
      <c r="H24" s="44">
        <f t="shared" si="1"/>
        <v>0</v>
      </c>
      <c r="I24" s="27"/>
      <c r="J24" s="44">
        <f t="shared" si="2"/>
        <v>0</v>
      </c>
      <c r="K24" s="44" t="str">
        <f t="shared" si="0"/>
        <v>-</v>
      </c>
      <c r="P24" s="32"/>
    </row>
    <row r="25" spans="2:16" x14ac:dyDescent="0.2">
      <c r="B25" s="31"/>
      <c r="F25" s="51"/>
      <c r="G25" s="52"/>
      <c r="H25" s="44">
        <f t="shared" si="1"/>
        <v>0</v>
      </c>
      <c r="I25" s="52"/>
      <c r="J25" s="44">
        <f t="shared" si="2"/>
        <v>0</v>
      </c>
      <c r="K25" s="44" t="str">
        <f t="shared" si="0"/>
        <v>-</v>
      </c>
      <c r="P25" s="32"/>
    </row>
    <row r="26" spans="2:16" x14ac:dyDescent="0.2">
      <c r="B26" s="31"/>
      <c r="F26" s="43" t="s">
        <v>12</v>
      </c>
      <c r="G26" s="27">
        <f>G15-SUM(G16:G25)</f>
        <v>0.99000000000003752</v>
      </c>
      <c r="H26" s="27"/>
      <c r="I26" s="27">
        <f>I15-SUM(I16:I25)</f>
        <v>2.2200000000000131</v>
      </c>
      <c r="J26" s="27"/>
      <c r="K26" s="27"/>
      <c r="P26" s="32"/>
    </row>
    <row r="27" spans="2:16" x14ac:dyDescent="0.2">
      <c r="B27" s="31"/>
      <c r="F27" s="38" t="s">
        <v>6</v>
      </c>
      <c r="G27" s="40">
        <f>+SUM(G28:G31)</f>
        <v>2615.84</v>
      </c>
      <c r="H27" s="45">
        <f>+G27/G32</f>
        <v>0.9381823398608421</v>
      </c>
      <c r="I27" s="40">
        <f>+SUM(I28:I31)</f>
        <v>3064.31</v>
      </c>
      <c r="J27" s="40"/>
      <c r="K27" s="45">
        <f t="shared" ref="K27:K32" si="3">+IFERROR(G27/I27-1, "-")</f>
        <v>-0.14635268624910658</v>
      </c>
      <c r="P27" s="32"/>
    </row>
    <row r="28" spans="2:16" x14ac:dyDescent="0.2">
      <c r="B28" s="31"/>
      <c r="F28" s="43" t="s">
        <v>23</v>
      </c>
      <c r="G28" s="27">
        <v>2579.09</v>
      </c>
      <c r="H28" s="44">
        <f>+G28/G$27</f>
        <v>0.98595097559483758</v>
      </c>
      <c r="I28" s="27">
        <v>3029.77</v>
      </c>
      <c r="J28" s="44">
        <f t="shared" ref="J28:J31" si="4">+I28/I$27</f>
        <v>0.98872829446106958</v>
      </c>
      <c r="K28" s="44">
        <f t="shared" si="3"/>
        <v>-0.14875056522442287</v>
      </c>
      <c r="P28" s="32"/>
    </row>
    <row r="29" spans="2:16" x14ac:dyDescent="0.2">
      <c r="B29" s="31"/>
      <c r="F29" s="43" t="s">
        <v>24</v>
      </c>
      <c r="G29" s="27">
        <v>36.75</v>
      </c>
      <c r="H29" s="44">
        <f t="shared" ref="H29:H31" si="5">+G29/G$27</f>
        <v>1.4049024405162395E-2</v>
      </c>
      <c r="I29" s="27">
        <v>34.520000000000003</v>
      </c>
      <c r="J29" s="44">
        <f t="shared" si="4"/>
        <v>1.1265178784130849E-2</v>
      </c>
      <c r="K29" s="44">
        <f t="shared" si="3"/>
        <v>6.4600231749710302E-2</v>
      </c>
      <c r="P29" s="32"/>
    </row>
    <row r="30" spans="2:16" x14ac:dyDescent="0.2">
      <c r="B30" s="31"/>
      <c r="F30" s="43" t="s">
        <v>25</v>
      </c>
      <c r="G30" s="27">
        <v>0</v>
      </c>
      <c r="H30" s="44">
        <f t="shared" si="5"/>
        <v>0</v>
      </c>
      <c r="I30" s="27">
        <v>0.02</v>
      </c>
      <c r="J30" s="44">
        <f t="shared" si="4"/>
        <v>6.5267547996123108E-6</v>
      </c>
      <c r="K30" s="44">
        <f t="shared" si="3"/>
        <v>-1</v>
      </c>
      <c r="P30" s="32"/>
    </row>
    <row r="31" spans="2:16" x14ac:dyDescent="0.2">
      <c r="B31" s="31"/>
      <c r="F31" s="53"/>
      <c r="G31" s="52"/>
      <c r="H31" s="44">
        <f t="shared" si="5"/>
        <v>0</v>
      </c>
      <c r="I31" s="52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2788.2000000000003</v>
      </c>
      <c r="H32" s="40"/>
      <c r="I32" s="40">
        <f>+I27+I15</f>
        <v>3150.6</v>
      </c>
      <c r="J32" s="40"/>
      <c r="K32" s="45">
        <f t="shared" si="3"/>
        <v>-0.11502570938868772</v>
      </c>
      <c r="P32" s="32"/>
    </row>
    <row r="33" spans="2:16" x14ac:dyDescent="0.2">
      <c r="B33" s="31"/>
      <c r="F33" s="41"/>
      <c r="G33" s="60">
        <f>+G32/G34</f>
        <v>0.21004718942667561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27</v>
      </c>
      <c r="G44" s="27">
        <v>1309.5</v>
      </c>
      <c r="H44" s="44">
        <f>+G44/G$55</f>
        <v>0.46965784377017428</v>
      </c>
      <c r="I44" s="27">
        <v>1495.33</v>
      </c>
      <c r="J44" s="44">
        <f>+I44/I$55</f>
        <v>0.47461753316828542</v>
      </c>
      <c r="K44" s="44">
        <f t="shared" ref="K44:K55" si="6">+IFERROR(G44/I44-1, "-")</f>
        <v>-0.12427357171995479</v>
      </c>
      <c r="P44" s="32"/>
    </row>
    <row r="45" spans="2:16" x14ac:dyDescent="0.2">
      <c r="B45" s="31"/>
      <c r="F45" s="37" t="s">
        <v>62</v>
      </c>
      <c r="G45" s="27">
        <v>411.56</v>
      </c>
      <c r="H45" s="44">
        <f t="shared" ref="H45:H54" si="7">+G45/G$55</f>
        <v>0.14760777562585178</v>
      </c>
      <c r="I45" s="27">
        <v>138.38999999999999</v>
      </c>
      <c r="J45" s="44">
        <f t="shared" ref="J45:J54" si="8">+I45/I$55</f>
        <v>4.3924966673014661E-2</v>
      </c>
      <c r="K45" s="44">
        <f t="shared" si="6"/>
        <v>1.9739143001661974</v>
      </c>
      <c r="P45" s="32"/>
    </row>
    <row r="46" spans="2:16" x14ac:dyDescent="0.2">
      <c r="B46" s="31"/>
      <c r="F46" s="37" t="s">
        <v>65</v>
      </c>
      <c r="G46" s="27">
        <v>362.12</v>
      </c>
      <c r="H46" s="44">
        <f t="shared" si="7"/>
        <v>0.1298759056021806</v>
      </c>
      <c r="I46" s="27">
        <v>332.86</v>
      </c>
      <c r="J46" s="44">
        <f t="shared" si="8"/>
        <v>0.1056497175141243</v>
      </c>
      <c r="K46" s="44">
        <f t="shared" si="6"/>
        <v>8.790482485128881E-2</v>
      </c>
      <c r="P46" s="32"/>
    </row>
    <row r="47" spans="2:16" x14ac:dyDescent="0.2">
      <c r="B47" s="31"/>
      <c r="F47" s="37" t="s">
        <v>35</v>
      </c>
      <c r="G47" s="27">
        <v>242.74</v>
      </c>
      <c r="H47" s="44">
        <f t="shared" si="7"/>
        <v>8.7059751811204358E-2</v>
      </c>
      <c r="I47" s="27">
        <v>210.02</v>
      </c>
      <c r="J47" s="44">
        <f t="shared" si="8"/>
        <v>6.6660318669459789E-2</v>
      </c>
      <c r="K47" s="44">
        <f t="shared" si="6"/>
        <v>0.15579468622035986</v>
      </c>
      <c r="P47" s="32"/>
    </row>
    <row r="48" spans="2:16" x14ac:dyDescent="0.2">
      <c r="B48" s="31"/>
      <c r="F48" s="37" t="s">
        <v>47</v>
      </c>
      <c r="G48" s="27">
        <v>224.29</v>
      </c>
      <c r="H48" s="44">
        <f t="shared" si="7"/>
        <v>8.0442579441933851E-2</v>
      </c>
      <c r="I48" s="27">
        <v>284.52999999999997</v>
      </c>
      <c r="J48" s="44">
        <f t="shared" si="8"/>
        <v>9.0309782263695793E-2</v>
      </c>
      <c r="K48" s="44">
        <f t="shared" si="6"/>
        <v>-0.21171756932485142</v>
      </c>
      <c r="P48" s="32"/>
    </row>
    <row r="49" spans="2:16" x14ac:dyDescent="0.2">
      <c r="B49" s="31"/>
      <c r="F49" s="37" t="s">
        <v>32</v>
      </c>
      <c r="G49" s="27">
        <v>36.14</v>
      </c>
      <c r="H49" s="44">
        <f t="shared" si="7"/>
        <v>1.2961767448533102E-2</v>
      </c>
      <c r="I49" s="27">
        <v>69.069999999999993</v>
      </c>
      <c r="J49" s="44">
        <f t="shared" si="8"/>
        <v>2.1922808353964322E-2</v>
      </c>
      <c r="K49" s="44">
        <f t="shared" si="6"/>
        <v>-0.47676270450267844</v>
      </c>
      <c r="P49" s="32"/>
    </row>
    <row r="50" spans="2:16" x14ac:dyDescent="0.2">
      <c r="B50" s="31"/>
      <c r="F50" s="37" t="s">
        <v>33</v>
      </c>
      <c r="G50" s="27">
        <v>31.61</v>
      </c>
      <c r="H50" s="44">
        <f t="shared" si="7"/>
        <v>1.1337063338354493E-2</v>
      </c>
      <c r="I50" s="27">
        <v>84.15</v>
      </c>
      <c r="J50" s="44">
        <f t="shared" si="8"/>
        <v>2.6709198247952773E-2</v>
      </c>
      <c r="K50" s="44">
        <f t="shared" si="6"/>
        <v>-0.62436125965537737</v>
      </c>
      <c r="P50" s="32"/>
    </row>
    <row r="51" spans="2:16" x14ac:dyDescent="0.2">
      <c r="B51" s="31"/>
      <c r="F51" s="37" t="s">
        <v>34</v>
      </c>
      <c r="G51" s="27">
        <v>25.13</v>
      </c>
      <c r="H51" s="44">
        <f t="shared" si="7"/>
        <v>9.0129832867082687E-3</v>
      </c>
      <c r="I51" s="27">
        <v>34.56</v>
      </c>
      <c r="J51" s="44">
        <f t="shared" si="8"/>
        <v>1.0969339173490765E-2</v>
      </c>
      <c r="K51" s="44">
        <f t="shared" si="6"/>
        <v>-0.27285879629629639</v>
      </c>
      <c r="P51" s="32"/>
    </row>
    <row r="52" spans="2:16" x14ac:dyDescent="0.2">
      <c r="B52" s="31"/>
      <c r="F52" s="37" t="s">
        <v>29</v>
      </c>
      <c r="G52" s="27">
        <v>24.29</v>
      </c>
      <c r="H52" s="44">
        <f t="shared" si="7"/>
        <v>8.7117136503837584E-3</v>
      </c>
      <c r="I52" s="27">
        <v>160.87</v>
      </c>
      <c r="J52" s="44">
        <f t="shared" si="8"/>
        <v>5.1060115533549166E-2</v>
      </c>
      <c r="K52" s="44">
        <f t="shared" si="6"/>
        <v>-0.8490085161931995</v>
      </c>
      <c r="P52" s="32"/>
    </row>
    <row r="53" spans="2:16" x14ac:dyDescent="0.2">
      <c r="B53" s="31"/>
      <c r="F53" s="37" t="s">
        <v>28</v>
      </c>
      <c r="G53" s="27">
        <v>21.76</v>
      </c>
      <c r="H53" s="44">
        <f t="shared" si="7"/>
        <v>7.8043181981206512E-3</v>
      </c>
      <c r="I53" s="27">
        <v>179.8</v>
      </c>
      <c r="J53" s="44">
        <f t="shared" si="8"/>
        <v>5.7068494889862251E-2</v>
      </c>
      <c r="K53" s="44">
        <f t="shared" si="6"/>
        <v>-0.87897664071190207</v>
      </c>
      <c r="P53" s="32"/>
    </row>
    <row r="54" spans="2:16" x14ac:dyDescent="0.2">
      <c r="B54" s="31"/>
      <c r="F54" s="38" t="s">
        <v>12</v>
      </c>
      <c r="G54" s="27">
        <f>+G32-SUM(G44:G53)</f>
        <v>99.059999999999945</v>
      </c>
      <c r="H54" s="44">
        <f t="shared" si="7"/>
        <v>3.5528297826554742E-2</v>
      </c>
      <c r="I54" s="27">
        <f>+I32-SUM(I44:I53)</f>
        <v>161.01999999999953</v>
      </c>
      <c r="J54" s="44">
        <f t="shared" si="8"/>
        <v>5.1107725512600628E-2</v>
      </c>
      <c r="K54" s="44">
        <f t="shared" si="6"/>
        <v>-0.38479691963731066</v>
      </c>
      <c r="P54" s="32"/>
    </row>
    <row r="55" spans="2:16" x14ac:dyDescent="0.2">
      <c r="B55" s="31"/>
      <c r="F55" s="38" t="s">
        <v>2</v>
      </c>
      <c r="G55" s="40">
        <f>+SUM(G44:G54)</f>
        <v>2788.2000000000003</v>
      </c>
      <c r="H55" s="40"/>
      <c r="I55" s="40">
        <f>+SUM(I44:I54)</f>
        <v>3150.6</v>
      </c>
      <c r="J55" s="40"/>
      <c r="K55" s="45">
        <f t="shared" si="6"/>
        <v>-0.11502570938868772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0">
        <f>+SUM(G68:G78)</f>
        <v>172.36</v>
      </c>
      <c r="H67" s="40"/>
      <c r="I67" s="40">
        <f>+SUM(I68:I78)</f>
        <v>86.29</v>
      </c>
      <c r="J67" s="40"/>
      <c r="K67" s="45">
        <f t="shared" ref="K67:K91" si="9">+IFERROR(G67/I67-1, "-")</f>
        <v>0.99745045775872065</v>
      </c>
      <c r="P67" s="32"/>
    </row>
    <row r="68" spans="2:16" x14ac:dyDescent="0.2">
      <c r="B68" s="31"/>
      <c r="F68" s="43" t="s">
        <v>70</v>
      </c>
      <c r="G68" s="27">
        <v>134.34</v>
      </c>
      <c r="H68" s="44">
        <f>+G68/G$67</f>
        <v>0.77941517753539102</v>
      </c>
      <c r="I68" s="27">
        <v>54.86</v>
      </c>
      <c r="J68" s="44">
        <f>+I68/I$67</f>
        <v>0.63576312434812832</v>
      </c>
      <c r="K68" s="44">
        <f t="shared" si="9"/>
        <v>1.4487787094422164</v>
      </c>
      <c r="P68" s="32"/>
    </row>
    <row r="69" spans="2:16" x14ac:dyDescent="0.2">
      <c r="B69" s="31"/>
      <c r="F69" s="43" t="s">
        <v>137</v>
      </c>
      <c r="G69" s="27">
        <v>14.16</v>
      </c>
      <c r="H69" s="44">
        <f t="shared" ref="H69:H78" si="10">+G69/G$67</f>
        <v>8.2153631933163135E-2</v>
      </c>
      <c r="I69" s="27">
        <v>9.17</v>
      </c>
      <c r="J69" s="44">
        <f t="shared" ref="J69:J78" si="11">+I69/I$67</f>
        <v>0.10626955614787344</v>
      </c>
      <c r="K69" s="44">
        <f t="shared" si="9"/>
        <v>0.54416575790621602</v>
      </c>
      <c r="P69" s="32"/>
    </row>
    <row r="70" spans="2:16" x14ac:dyDescent="0.2">
      <c r="B70" s="31"/>
      <c r="F70" s="43" t="s">
        <v>99</v>
      </c>
      <c r="G70" s="27">
        <v>8.24</v>
      </c>
      <c r="H70" s="44">
        <f t="shared" si="10"/>
        <v>4.7806915757716402E-2</v>
      </c>
      <c r="I70" s="27">
        <v>6.12</v>
      </c>
      <c r="J70" s="44">
        <f t="shared" si="11"/>
        <v>7.0923629621045314E-2</v>
      </c>
      <c r="K70" s="44">
        <f t="shared" si="9"/>
        <v>0.34640522875817004</v>
      </c>
      <c r="P70" s="32"/>
    </row>
    <row r="71" spans="2:16" x14ac:dyDescent="0.2">
      <c r="B71" s="31"/>
      <c r="F71" s="43" t="s">
        <v>117</v>
      </c>
      <c r="G71" s="27">
        <v>5.46</v>
      </c>
      <c r="H71" s="44">
        <f t="shared" si="10"/>
        <v>3.1677883499651886E-2</v>
      </c>
      <c r="I71" s="27">
        <v>4.5199999999999996</v>
      </c>
      <c r="J71" s="44">
        <f t="shared" si="11"/>
        <v>5.2381504229922347E-2</v>
      </c>
      <c r="K71" s="44">
        <f t="shared" si="9"/>
        <v>0.20796460176991172</v>
      </c>
      <c r="P71" s="32"/>
    </row>
    <row r="72" spans="2:16" x14ac:dyDescent="0.2">
      <c r="B72" s="31"/>
      <c r="F72" s="43" t="s">
        <v>138</v>
      </c>
      <c r="G72" s="27">
        <v>2.0699999999999998</v>
      </c>
      <c r="H72" s="44">
        <f t="shared" si="10"/>
        <v>1.2009747041076813E-2</v>
      </c>
      <c r="I72" s="27">
        <v>2.44</v>
      </c>
      <c r="J72" s="44">
        <f t="shared" si="11"/>
        <v>2.8276741221462509E-2</v>
      </c>
      <c r="K72" s="44">
        <f t="shared" si="9"/>
        <v>-0.15163934426229508</v>
      </c>
      <c r="P72" s="32"/>
    </row>
    <row r="73" spans="2:16" x14ac:dyDescent="0.2">
      <c r="B73" s="31"/>
      <c r="F73" s="43" t="s">
        <v>98</v>
      </c>
      <c r="G73" s="27">
        <v>1.62</v>
      </c>
      <c r="H73" s="44">
        <f t="shared" si="10"/>
        <v>9.3989324669296812E-3</v>
      </c>
      <c r="I73" s="27">
        <v>1.02</v>
      </c>
      <c r="J73" s="44">
        <f t="shared" si="11"/>
        <v>1.1820604936840885E-2</v>
      </c>
      <c r="K73" s="44">
        <f t="shared" si="9"/>
        <v>0.58823529411764719</v>
      </c>
      <c r="P73" s="32"/>
    </row>
    <row r="74" spans="2:16" x14ac:dyDescent="0.2">
      <c r="B74" s="31"/>
      <c r="F74" s="43" t="s">
        <v>139</v>
      </c>
      <c r="G74" s="27">
        <v>1.59</v>
      </c>
      <c r="H74" s="44">
        <f t="shared" si="10"/>
        <v>9.2248781619865394E-3</v>
      </c>
      <c r="I74" s="27">
        <v>1.88</v>
      </c>
      <c r="J74" s="44">
        <f t="shared" si="11"/>
        <v>2.1786997334569472E-2</v>
      </c>
      <c r="K74" s="44">
        <f t="shared" si="9"/>
        <v>-0.15425531914893609</v>
      </c>
      <c r="P74" s="32"/>
    </row>
    <row r="75" spans="2:16" x14ac:dyDescent="0.2">
      <c r="B75" s="31"/>
      <c r="F75" s="43" t="s">
        <v>140</v>
      </c>
      <c r="G75" s="27">
        <v>0.95</v>
      </c>
      <c r="H75" s="44">
        <f t="shared" si="10"/>
        <v>5.5117196565328376E-3</v>
      </c>
      <c r="I75" s="27">
        <v>2.21</v>
      </c>
      <c r="J75" s="44">
        <f t="shared" si="11"/>
        <v>2.5611310696488584E-2</v>
      </c>
      <c r="K75" s="44">
        <f t="shared" si="9"/>
        <v>-0.57013574660633481</v>
      </c>
      <c r="P75" s="32"/>
    </row>
    <row r="76" spans="2:16" x14ac:dyDescent="0.2">
      <c r="B76" s="31"/>
      <c r="F76" s="43" t="s">
        <v>141</v>
      </c>
      <c r="G76" s="27">
        <v>0.77</v>
      </c>
      <c r="H76" s="44">
        <f t="shared" si="10"/>
        <v>4.4673938268739843E-3</v>
      </c>
      <c r="I76" s="27">
        <v>0</v>
      </c>
      <c r="J76" s="44">
        <f t="shared" si="11"/>
        <v>0</v>
      </c>
      <c r="K76" s="44" t="str">
        <f t="shared" si="9"/>
        <v>-</v>
      </c>
      <c r="P76" s="32"/>
    </row>
    <row r="77" spans="2:16" x14ac:dyDescent="0.2">
      <c r="B77" s="31"/>
      <c r="F77" s="43" t="s">
        <v>142</v>
      </c>
      <c r="G77" s="27">
        <v>0.59</v>
      </c>
      <c r="H77" s="44">
        <f t="shared" si="10"/>
        <v>3.4230679972151305E-3</v>
      </c>
      <c r="I77" s="27">
        <v>1.72</v>
      </c>
      <c r="J77" s="44">
        <f t="shared" si="11"/>
        <v>1.9932784795457178E-2</v>
      </c>
      <c r="K77" s="44">
        <f t="shared" si="9"/>
        <v>-0.65697674418604657</v>
      </c>
      <c r="P77" s="32"/>
    </row>
    <row r="78" spans="2:16" x14ac:dyDescent="0.2">
      <c r="B78" s="31"/>
      <c r="F78" s="43" t="s">
        <v>12</v>
      </c>
      <c r="G78" s="27">
        <f>+G15-SUM(G68:G77)</f>
        <v>2.5699999999999932</v>
      </c>
      <c r="H78" s="44">
        <f t="shared" si="10"/>
        <v>1.491065212346248E-2</v>
      </c>
      <c r="I78" s="27">
        <f>+I15-SUM(I68:I77)</f>
        <v>2.3500000000000227</v>
      </c>
      <c r="J78" s="44">
        <f t="shared" si="11"/>
        <v>2.7233746668212107E-2</v>
      </c>
      <c r="K78" s="44">
        <f t="shared" si="9"/>
        <v>9.3617021276582335E-2</v>
      </c>
      <c r="P78" s="32"/>
    </row>
    <row r="79" spans="2:16" x14ac:dyDescent="0.2">
      <c r="B79" s="31"/>
      <c r="F79" s="38" t="s">
        <v>6</v>
      </c>
      <c r="G79" s="40">
        <f>+SUM(G80:G90)</f>
        <v>2615.8399999999997</v>
      </c>
      <c r="H79" s="40"/>
      <c r="I79" s="40">
        <f>+SUM(I80:I90)</f>
        <v>3064.31</v>
      </c>
      <c r="J79" s="40"/>
      <c r="K79" s="45">
        <f t="shared" si="9"/>
        <v>-0.14635268624910669</v>
      </c>
      <c r="P79" s="32"/>
    </row>
    <row r="80" spans="2:16" x14ac:dyDescent="0.2">
      <c r="B80" s="31"/>
      <c r="F80" s="43" t="s">
        <v>133</v>
      </c>
      <c r="G80" s="27">
        <v>2131.81</v>
      </c>
      <c r="H80" s="44">
        <f>+G80/G$79</f>
        <v>0.81496192427671421</v>
      </c>
      <c r="I80" s="27">
        <v>2106.4</v>
      </c>
      <c r="J80" s="44">
        <f>+I80/I$79</f>
        <v>0.68739781549516865</v>
      </c>
      <c r="K80" s="44">
        <f t="shared" si="9"/>
        <v>1.2063235852639576E-2</v>
      </c>
      <c r="P80" s="32"/>
    </row>
    <row r="81" spans="2:16" x14ac:dyDescent="0.2">
      <c r="B81" s="31"/>
      <c r="F81" s="43" t="s">
        <v>103</v>
      </c>
      <c r="G81" s="27">
        <v>183.39</v>
      </c>
      <c r="H81" s="44">
        <f t="shared" ref="H81:H90" si="12">+G81/G$79</f>
        <v>7.0107498929598139E-2</v>
      </c>
      <c r="I81" s="27">
        <v>647.52</v>
      </c>
      <c r="J81" s="44">
        <f t="shared" ref="J81:J90" si="13">+I81/I$79</f>
        <v>0.21131021339224818</v>
      </c>
      <c r="K81" s="44">
        <f t="shared" si="9"/>
        <v>-0.71678094885100074</v>
      </c>
      <c r="P81" s="32"/>
    </row>
    <row r="82" spans="2:16" x14ac:dyDescent="0.2">
      <c r="B82" s="31"/>
      <c r="F82" s="43" t="s">
        <v>105</v>
      </c>
      <c r="G82" s="27">
        <v>169.6</v>
      </c>
      <c r="H82" s="44">
        <f t="shared" si="12"/>
        <v>6.4835769771851501E-2</v>
      </c>
      <c r="I82" s="27">
        <v>218.32</v>
      </c>
      <c r="J82" s="44">
        <f t="shared" si="13"/>
        <v>7.1246055392567981E-2</v>
      </c>
      <c r="K82" s="44">
        <f t="shared" si="9"/>
        <v>-0.22315866617808722</v>
      </c>
      <c r="P82" s="32"/>
    </row>
    <row r="83" spans="2:16" x14ac:dyDescent="0.2">
      <c r="B83" s="31"/>
      <c r="F83" s="43" t="s">
        <v>134</v>
      </c>
      <c r="G83" s="27">
        <v>68.150000000000006</v>
      </c>
      <c r="H83" s="44">
        <f t="shared" si="12"/>
        <v>2.6052816686035849E-2</v>
      </c>
      <c r="I83" s="27">
        <v>45.25</v>
      </c>
      <c r="J83" s="44">
        <f t="shared" si="13"/>
        <v>1.4766782734122854E-2</v>
      </c>
      <c r="K83" s="44">
        <f t="shared" si="9"/>
        <v>0.50607734806629856</v>
      </c>
      <c r="P83" s="32"/>
    </row>
    <row r="84" spans="2:16" x14ac:dyDescent="0.2">
      <c r="B84" s="31"/>
      <c r="F84" s="43" t="s">
        <v>135</v>
      </c>
      <c r="G84" s="27">
        <v>34.049999999999997</v>
      </c>
      <c r="H84" s="44">
        <f t="shared" si="12"/>
        <v>1.3016851183558628E-2</v>
      </c>
      <c r="I84" s="27">
        <v>33.090000000000003</v>
      </c>
      <c r="J84" s="44">
        <f t="shared" si="13"/>
        <v>1.079851581595857E-2</v>
      </c>
      <c r="K84" s="44">
        <f t="shared" si="9"/>
        <v>2.9011786038077858E-2</v>
      </c>
      <c r="P84" s="32"/>
    </row>
    <row r="85" spans="2:16" x14ac:dyDescent="0.2">
      <c r="B85" s="31"/>
      <c r="F85" s="43" t="s">
        <v>136</v>
      </c>
      <c r="G85" s="27">
        <v>16.23</v>
      </c>
      <c r="H85" s="44">
        <f t="shared" si="12"/>
        <v>6.2045079209737605E-3</v>
      </c>
      <c r="I85" s="27">
        <v>0</v>
      </c>
      <c r="J85" s="44">
        <f t="shared" si="13"/>
        <v>0</v>
      </c>
      <c r="K85" s="44" t="str">
        <f t="shared" si="9"/>
        <v>-</v>
      </c>
      <c r="P85" s="32"/>
    </row>
    <row r="86" spans="2:16" x14ac:dyDescent="0.2">
      <c r="B86" s="31"/>
      <c r="F86" s="43" t="s">
        <v>104</v>
      </c>
      <c r="G86" s="27">
        <v>9.91</v>
      </c>
      <c r="H86" s="44">
        <f t="shared" si="12"/>
        <v>3.7884580096642002E-3</v>
      </c>
      <c r="I86" s="27">
        <v>11.7</v>
      </c>
      <c r="J86" s="44">
        <f t="shared" si="13"/>
        <v>3.8181515577732014E-3</v>
      </c>
      <c r="K86" s="44">
        <f t="shared" si="9"/>
        <v>-0.15299145299145289</v>
      </c>
      <c r="P86" s="32"/>
    </row>
    <row r="87" spans="2:16" x14ac:dyDescent="0.2">
      <c r="B87" s="31"/>
      <c r="F87" s="43" t="s">
        <v>71</v>
      </c>
      <c r="G87" s="27">
        <v>2.7</v>
      </c>
      <c r="H87" s="44">
        <f t="shared" si="12"/>
        <v>1.032173221603768E-3</v>
      </c>
      <c r="I87" s="27">
        <v>1.43</v>
      </c>
      <c r="J87" s="44">
        <f t="shared" si="13"/>
        <v>4.6666296817228021E-4</v>
      </c>
      <c r="K87" s="44">
        <f t="shared" si="9"/>
        <v>0.88811188811188835</v>
      </c>
      <c r="P87" s="32"/>
    </row>
    <row r="88" spans="2:16" x14ac:dyDescent="0.2">
      <c r="B88" s="31"/>
      <c r="F88" s="43" t="s">
        <v>143</v>
      </c>
      <c r="G88" s="27">
        <v>0</v>
      </c>
      <c r="H88" s="44">
        <f t="shared" si="12"/>
        <v>0</v>
      </c>
      <c r="I88" s="27">
        <v>0.01</v>
      </c>
      <c r="J88" s="44">
        <f t="shared" si="13"/>
        <v>3.2633773998061554E-6</v>
      </c>
      <c r="K88" s="44">
        <f t="shared" si="9"/>
        <v>-1</v>
      </c>
      <c r="P88" s="32"/>
    </row>
    <row r="89" spans="2:16" x14ac:dyDescent="0.2">
      <c r="B89" s="31"/>
      <c r="F89" s="43" t="s">
        <v>144</v>
      </c>
      <c r="G89" s="27">
        <v>0</v>
      </c>
      <c r="H89" s="44">
        <f t="shared" si="12"/>
        <v>0</v>
      </c>
      <c r="I89" s="27">
        <v>0.01</v>
      </c>
      <c r="J89" s="44">
        <f t="shared" si="13"/>
        <v>3.2633773998061554E-6</v>
      </c>
      <c r="K89" s="44">
        <f t="shared" si="9"/>
        <v>-1</v>
      </c>
      <c r="P89" s="32"/>
    </row>
    <row r="90" spans="2:16" x14ac:dyDescent="0.2">
      <c r="B90" s="31"/>
      <c r="F90" s="43" t="s">
        <v>12</v>
      </c>
      <c r="G90" s="27">
        <f>+G27-SUM(G80:G89)</f>
        <v>0</v>
      </c>
      <c r="H90" s="44">
        <f t="shared" si="12"/>
        <v>0</v>
      </c>
      <c r="I90" s="27">
        <f>+I27-SUM(I80:I89)</f>
        <v>0.57999999999947249</v>
      </c>
      <c r="J90" s="44">
        <f t="shared" si="13"/>
        <v>1.8927588918858486E-4</v>
      </c>
      <c r="K90" s="44">
        <f t="shared" si="9"/>
        <v>-1</v>
      </c>
      <c r="P90" s="32"/>
    </row>
    <row r="91" spans="2:16" x14ac:dyDescent="0.2">
      <c r="B91" s="31"/>
      <c r="F91" s="38" t="s">
        <v>2</v>
      </c>
      <c r="G91" s="40">
        <f>+G79+G67</f>
        <v>2788.2</v>
      </c>
      <c r="H91" s="40"/>
      <c r="I91" s="40">
        <f>+I79+I67</f>
        <v>3150.6</v>
      </c>
      <c r="J91" s="40"/>
      <c r="K91" s="45">
        <f t="shared" si="9"/>
        <v>-0.11502570938868795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116" zoomScaleNormal="90" workbookViewId="0">
      <selection activeCell="F70" sqref="F70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161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14.53</v>
      </c>
      <c r="H15" s="45">
        <f>+G15/G32</f>
        <v>7.714279646619096E-3</v>
      </c>
      <c r="I15" s="40">
        <v>14.52</v>
      </c>
      <c r="J15" s="40"/>
      <c r="K15" s="45">
        <f>+IFERROR(G15/I15-1, "-")</f>
        <v>6.8870523415975882E-4</v>
      </c>
      <c r="L15" s="41"/>
      <c r="M15" s="41"/>
      <c r="N15" s="41"/>
      <c r="O15" s="41"/>
      <c r="P15" s="32"/>
    </row>
    <row r="16" spans="2:16" x14ac:dyDescent="0.2">
      <c r="B16" s="31"/>
      <c r="F16" s="43" t="s">
        <v>57</v>
      </c>
      <c r="G16" s="27">
        <v>6</v>
      </c>
      <c r="H16" s="44">
        <f>+G16/G$15</f>
        <v>0.41293874741913283</v>
      </c>
      <c r="I16" s="27">
        <v>7.9</v>
      </c>
      <c r="J16" s="44">
        <f>+I16/I$15</f>
        <v>0.5440771349862259</v>
      </c>
      <c r="K16" s="44">
        <f t="shared" ref="K16:K25" si="0">+IFERROR(G16/I16-1, "-")</f>
        <v>-0.24050632911392411</v>
      </c>
      <c r="L16" s="41"/>
      <c r="M16" s="41"/>
      <c r="N16" s="41"/>
      <c r="O16" s="41"/>
      <c r="P16" s="32"/>
    </row>
    <row r="17" spans="2:16" x14ac:dyDescent="0.2">
      <c r="B17" s="31"/>
      <c r="F17" s="43" t="s">
        <v>18</v>
      </c>
      <c r="G17" s="27">
        <v>2.38</v>
      </c>
      <c r="H17" s="44">
        <f t="shared" ref="H17:H25" si="1">+G17/G$15</f>
        <v>0.16379903647625602</v>
      </c>
      <c r="I17" s="27">
        <v>2.2999999999999998</v>
      </c>
      <c r="J17" s="44">
        <f t="shared" ref="J17:J25" si="2">+I17/I$15</f>
        <v>0.1584022038567493</v>
      </c>
      <c r="K17" s="44">
        <f t="shared" si="0"/>
        <v>3.4782608695652195E-2</v>
      </c>
      <c r="L17" s="41"/>
      <c r="M17" s="41"/>
      <c r="N17" s="41"/>
      <c r="O17" s="41"/>
      <c r="P17" s="32"/>
    </row>
    <row r="18" spans="2:16" x14ac:dyDescent="0.2">
      <c r="B18" s="31"/>
      <c r="F18" s="43" t="s">
        <v>16</v>
      </c>
      <c r="G18" s="27">
        <v>2.37</v>
      </c>
      <c r="H18" s="44">
        <f t="shared" si="1"/>
        <v>0.16311080523055749</v>
      </c>
      <c r="I18" s="27">
        <v>1.74</v>
      </c>
      <c r="J18" s="44">
        <f t="shared" si="2"/>
        <v>0.11983471074380166</v>
      </c>
      <c r="K18" s="44">
        <f t="shared" si="0"/>
        <v>0.36206896551724155</v>
      </c>
      <c r="L18" s="41"/>
      <c r="M18" s="41"/>
      <c r="N18" s="41"/>
      <c r="O18" s="41"/>
      <c r="P18" s="32"/>
    </row>
    <row r="19" spans="2:16" x14ac:dyDescent="0.2">
      <c r="B19" s="31"/>
      <c r="F19" s="43" t="s">
        <v>19</v>
      </c>
      <c r="G19" s="27">
        <v>1.51</v>
      </c>
      <c r="H19" s="44">
        <f t="shared" si="1"/>
        <v>0.10392291810048176</v>
      </c>
      <c r="I19" s="27">
        <v>1.57</v>
      </c>
      <c r="J19" s="44">
        <f t="shared" si="2"/>
        <v>0.10812672176308541</v>
      </c>
      <c r="K19" s="44">
        <f t="shared" si="0"/>
        <v>-3.8216560509554132E-2</v>
      </c>
      <c r="L19" s="41"/>
      <c r="M19" s="41"/>
      <c r="N19" s="41"/>
      <c r="O19" s="41"/>
      <c r="P19" s="32"/>
    </row>
    <row r="20" spans="2:16" x14ac:dyDescent="0.2">
      <c r="B20" s="31"/>
      <c r="F20" s="43" t="s">
        <v>20</v>
      </c>
      <c r="G20" s="27">
        <v>1.4</v>
      </c>
      <c r="H20" s="44">
        <f t="shared" si="1"/>
        <v>9.635237439779766E-2</v>
      </c>
      <c r="I20" s="27">
        <v>0.44</v>
      </c>
      <c r="J20" s="44">
        <f t="shared" si="2"/>
        <v>3.0303030303030304E-2</v>
      </c>
      <c r="K20" s="44">
        <f t="shared" si="0"/>
        <v>2.1818181818181817</v>
      </c>
      <c r="P20" s="32"/>
    </row>
    <row r="21" spans="2:16" x14ac:dyDescent="0.2">
      <c r="B21" s="31"/>
      <c r="F21" s="43" t="s">
        <v>42</v>
      </c>
      <c r="G21" s="27">
        <v>0.2</v>
      </c>
      <c r="H21" s="44">
        <f t="shared" si="1"/>
        <v>1.3764624913971096E-2</v>
      </c>
      <c r="I21" s="27">
        <v>0.09</v>
      </c>
      <c r="J21" s="44">
        <f t="shared" si="2"/>
        <v>6.1983471074380167E-3</v>
      </c>
      <c r="K21" s="44">
        <f t="shared" si="0"/>
        <v>1.2222222222222223</v>
      </c>
      <c r="P21" s="32"/>
    </row>
    <row r="22" spans="2:16" x14ac:dyDescent="0.2">
      <c r="B22" s="31"/>
      <c r="F22" s="43" t="s">
        <v>15</v>
      </c>
      <c r="G22" s="27">
        <v>0.04</v>
      </c>
      <c r="H22" s="44">
        <f t="shared" si="1"/>
        <v>2.7529249827942192E-3</v>
      </c>
      <c r="I22" s="27">
        <v>0.12</v>
      </c>
      <c r="J22" s="44">
        <f t="shared" si="2"/>
        <v>8.2644628099173556E-3</v>
      </c>
      <c r="K22" s="44">
        <f t="shared" si="0"/>
        <v>-0.66666666666666663</v>
      </c>
      <c r="P22" s="32"/>
    </row>
    <row r="23" spans="2:16" x14ac:dyDescent="0.2">
      <c r="B23" s="31"/>
      <c r="F23" s="43" t="s">
        <v>43</v>
      </c>
      <c r="G23" s="27">
        <v>0.03</v>
      </c>
      <c r="H23" s="44">
        <f t="shared" si="1"/>
        <v>2.0646937370956643E-3</v>
      </c>
      <c r="I23" s="27">
        <v>0</v>
      </c>
      <c r="J23" s="44">
        <f t="shared" si="2"/>
        <v>0</v>
      </c>
      <c r="K23" s="44" t="str">
        <f t="shared" si="0"/>
        <v>-</v>
      </c>
      <c r="P23" s="32"/>
    </row>
    <row r="24" spans="2:16" x14ac:dyDescent="0.2">
      <c r="B24" s="31"/>
      <c r="F24" s="43" t="s">
        <v>21</v>
      </c>
      <c r="G24" s="27">
        <v>0</v>
      </c>
      <c r="H24" s="44">
        <f t="shared" si="1"/>
        <v>0</v>
      </c>
      <c r="I24" s="27">
        <v>0</v>
      </c>
      <c r="J24" s="44">
        <f t="shared" si="2"/>
        <v>0</v>
      </c>
      <c r="K24" s="44" t="str">
        <f t="shared" si="0"/>
        <v>-</v>
      </c>
      <c r="P24" s="32"/>
    </row>
    <row r="25" spans="2:16" x14ac:dyDescent="0.2">
      <c r="B25" s="31"/>
      <c r="F25" s="43" t="s">
        <v>41</v>
      </c>
      <c r="G25" s="27">
        <v>0</v>
      </c>
      <c r="H25" s="44">
        <f t="shared" si="1"/>
        <v>0</v>
      </c>
      <c r="I25" s="27">
        <v>0</v>
      </c>
      <c r="J25" s="44">
        <f t="shared" si="2"/>
        <v>0</v>
      </c>
      <c r="K25" s="44" t="str">
        <f t="shared" si="0"/>
        <v>-</v>
      </c>
      <c r="P25" s="32"/>
    </row>
    <row r="26" spans="2:16" x14ac:dyDescent="0.2">
      <c r="B26" s="31"/>
      <c r="F26" s="43" t="s">
        <v>12</v>
      </c>
      <c r="G26" s="27">
        <f>G15-SUM(G16:G25)</f>
        <v>0.60000000000000142</v>
      </c>
      <c r="H26" s="27"/>
      <c r="I26" s="27">
        <f>I15-SUM(I16:I25)</f>
        <v>0.36000000000000121</v>
      </c>
      <c r="J26" s="27"/>
      <c r="K26" s="27"/>
      <c r="P26" s="32"/>
    </row>
    <row r="27" spans="2:16" x14ac:dyDescent="0.2">
      <c r="B27" s="31"/>
      <c r="F27" s="38" t="s">
        <v>6</v>
      </c>
      <c r="G27" s="47">
        <f>+SUM(G28:G31)</f>
        <v>1868.99</v>
      </c>
      <c r="H27" s="71">
        <f>+G27/G32</f>
        <v>0.99228572035338092</v>
      </c>
      <c r="I27" s="40">
        <f>+SUM(I28:I31)</f>
        <v>2316.4700000000003</v>
      </c>
      <c r="J27" s="40"/>
      <c r="K27" s="45">
        <f t="shared" ref="K27:K32" si="3">+IFERROR(G27/I27-1, "-")</f>
        <v>-0.19317323341118176</v>
      </c>
      <c r="P27" s="32"/>
    </row>
    <row r="28" spans="2:16" x14ac:dyDescent="0.2">
      <c r="B28" s="31"/>
      <c r="F28" s="43" t="s">
        <v>23</v>
      </c>
      <c r="G28" s="57">
        <v>1863.71</v>
      </c>
      <c r="H28" s="44">
        <f>+G28/G$27</f>
        <v>0.99717494475625879</v>
      </c>
      <c r="I28" s="27">
        <v>2310.5500000000002</v>
      </c>
      <c r="J28" s="44">
        <f t="shared" ref="J28:J31" si="4">+I28/I$27</f>
        <v>0.99744438736525831</v>
      </c>
      <c r="K28" s="44">
        <f t="shared" si="3"/>
        <v>-0.19339118391724919</v>
      </c>
      <c r="P28" s="32"/>
    </row>
    <row r="29" spans="2:16" x14ac:dyDescent="0.2">
      <c r="B29" s="31"/>
      <c r="F29" s="43" t="s">
        <v>25</v>
      </c>
      <c r="G29" s="27">
        <v>5.28</v>
      </c>
      <c r="H29" s="44">
        <f t="shared" ref="H29:H31" si="5">+G29/G$27</f>
        <v>2.8250552437412723E-3</v>
      </c>
      <c r="I29" s="27">
        <v>5.92</v>
      </c>
      <c r="J29" s="44">
        <f t="shared" si="4"/>
        <v>2.5556126347416538E-3</v>
      </c>
      <c r="K29" s="44">
        <f t="shared" si="3"/>
        <v>-0.108108108108108</v>
      </c>
      <c r="P29" s="32"/>
    </row>
    <row r="30" spans="2:16" x14ac:dyDescent="0.2">
      <c r="B30" s="31"/>
      <c r="F30" s="56"/>
      <c r="G30" s="27"/>
      <c r="H30" s="44">
        <f t="shared" si="5"/>
        <v>0</v>
      </c>
      <c r="I30" s="27"/>
      <c r="J30" s="44">
        <f t="shared" si="4"/>
        <v>0</v>
      </c>
      <c r="K30" s="44" t="str">
        <f t="shared" si="3"/>
        <v>-</v>
      </c>
      <c r="P30" s="32"/>
    </row>
    <row r="31" spans="2:16" x14ac:dyDescent="0.2">
      <c r="B31" s="31"/>
      <c r="F31" s="53"/>
      <c r="G31" s="52"/>
      <c r="H31" s="44">
        <f t="shared" si="5"/>
        <v>0</v>
      </c>
      <c r="I31" s="52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1883.52</v>
      </c>
      <c r="H32" s="40"/>
      <c r="I32" s="40">
        <f>+I27+I15</f>
        <v>2330.9900000000002</v>
      </c>
      <c r="J32" s="40"/>
      <c r="K32" s="45">
        <f t="shared" si="3"/>
        <v>-0.19196564549826478</v>
      </c>
      <c r="P32" s="32"/>
    </row>
    <row r="33" spans="2:16" x14ac:dyDescent="0.2">
      <c r="B33" s="31"/>
      <c r="F33" s="41"/>
      <c r="G33" s="60">
        <f>+G32/G34</f>
        <v>0.14189372434865935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38</v>
      </c>
      <c r="G44" s="27">
        <v>1246.79</v>
      </c>
      <c r="H44" s="44">
        <f>+G44/G$55</f>
        <v>0.66194678049609246</v>
      </c>
      <c r="I44" s="27">
        <v>1722.7</v>
      </c>
      <c r="J44" s="44">
        <f>+I44/I$55</f>
        <v>0.73904220953328836</v>
      </c>
      <c r="K44" s="44">
        <f t="shared" ref="K44:K55" si="6">+IFERROR(G44/I44-1, "-")</f>
        <v>-0.27625819933824813</v>
      </c>
      <c r="P44" s="32"/>
    </row>
    <row r="45" spans="2:16" x14ac:dyDescent="0.2">
      <c r="B45" s="31"/>
      <c r="F45" s="37" t="s">
        <v>45</v>
      </c>
      <c r="G45" s="27">
        <v>428.67</v>
      </c>
      <c r="H45" s="44">
        <f t="shared" ref="H45:H54" si="7">+G45/G$55</f>
        <v>0.22758983180428136</v>
      </c>
      <c r="I45" s="27">
        <v>429.9</v>
      </c>
      <c r="J45" s="44">
        <f t="shared" ref="J45:J54" si="8">+I45/I$55</f>
        <v>0.18442807562452002</v>
      </c>
      <c r="K45" s="44">
        <f t="shared" si="6"/>
        <v>-2.8611304954639927E-3</v>
      </c>
      <c r="P45" s="32"/>
    </row>
    <row r="46" spans="2:16" x14ac:dyDescent="0.2">
      <c r="B46" s="31"/>
      <c r="F46" s="37" t="s">
        <v>62</v>
      </c>
      <c r="G46" s="27">
        <v>51.61</v>
      </c>
      <c r="H46" s="44">
        <f t="shared" si="7"/>
        <v>2.740082398912674E-2</v>
      </c>
      <c r="I46" s="27">
        <v>28.87</v>
      </c>
      <c r="J46" s="44">
        <f t="shared" si="8"/>
        <v>1.2385295518213291E-2</v>
      </c>
      <c r="K46" s="44">
        <f t="shared" si="6"/>
        <v>0.78766886040872874</v>
      </c>
      <c r="P46" s="32"/>
    </row>
    <row r="47" spans="2:16" x14ac:dyDescent="0.2">
      <c r="B47" s="31"/>
      <c r="F47" s="37" t="s">
        <v>40</v>
      </c>
      <c r="G47" s="27">
        <v>43.42</v>
      </c>
      <c r="H47" s="44">
        <f t="shared" si="7"/>
        <v>2.3052582398912676E-2</v>
      </c>
      <c r="I47" s="27">
        <v>35.31</v>
      </c>
      <c r="J47" s="44">
        <f t="shared" si="8"/>
        <v>1.5148070133291005E-2</v>
      </c>
      <c r="K47" s="44">
        <f t="shared" si="6"/>
        <v>0.22967997734352874</v>
      </c>
      <c r="P47" s="32"/>
    </row>
    <row r="48" spans="2:16" x14ac:dyDescent="0.2">
      <c r="B48" s="31"/>
      <c r="F48" s="37" t="s">
        <v>27</v>
      </c>
      <c r="G48" s="27">
        <v>39.78</v>
      </c>
      <c r="H48" s="44">
        <f t="shared" si="7"/>
        <v>2.1120030581039756E-2</v>
      </c>
      <c r="I48" s="27">
        <v>56.01</v>
      </c>
      <c r="J48" s="44">
        <f t="shared" si="8"/>
        <v>2.4028417110326512E-2</v>
      </c>
      <c r="K48" s="44">
        <f t="shared" si="6"/>
        <v>-0.28976968398500258</v>
      </c>
      <c r="P48" s="32"/>
    </row>
    <row r="49" spans="2:16" x14ac:dyDescent="0.2">
      <c r="B49" s="31"/>
      <c r="F49" s="37" t="s">
        <v>63</v>
      </c>
      <c r="G49" s="27">
        <v>34.65</v>
      </c>
      <c r="H49" s="44">
        <f t="shared" si="7"/>
        <v>1.8396406727828746E-2</v>
      </c>
      <c r="I49" s="27">
        <v>3.89</v>
      </c>
      <c r="J49" s="44">
        <f t="shared" si="8"/>
        <v>1.6688188280516002E-3</v>
      </c>
      <c r="K49" s="44">
        <f t="shared" si="6"/>
        <v>7.90745501285347</v>
      </c>
      <c r="P49" s="32"/>
    </row>
    <row r="50" spans="2:16" x14ac:dyDescent="0.2">
      <c r="B50" s="31"/>
      <c r="F50" s="37" t="s">
        <v>44</v>
      </c>
      <c r="G50" s="27">
        <v>13.51</v>
      </c>
      <c r="H50" s="44">
        <f t="shared" si="7"/>
        <v>7.1727404009514105E-3</v>
      </c>
      <c r="I50" s="27">
        <v>34.71</v>
      </c>
      <c r="J50" s="44">
        <f t="shared" si="8"/>
        <v>1.4890668771637802E-2</v>
      </c>
      <c r="K50" s="44">
        <f t="shared" si="6"/>
        <v>-0.61077499279746472</v>
      </c>
      <c r="P50" s="32"/>
    </row>
    <row r="51" spans="2:16" x14ac:dyDescent="0.2">
      <c r="B51" s="31"/>
      <c r="F51" s="37" t="s">
        <v>93</v>
      </c>
      <c r="G51" s="27">
        <v>10.47</v>
      </c>
      <c r="H51" s="44">
        <f t="shared" si="7"/>
        <v>5.558741080530072E-3</v>
      </c>
      <c r="I51" s="27">
        <v>0</v>
      </c>
      <c r="J51" s="44">
        <f t="shared" si="8"/>
        <v>0</v>
      </c>
      <c r="K51" s="44" t="str">
        <f t="shared" si="6"/>
        <v>-</v>
      </c>
      <c r="P51" s="32"/>
    </row>
    <row r="52" spans="2:16" x14ac:dyDescent="0.2">
      <c r="B52" s="31"/>
      <c r="F52" s="37" t="s">
        <v>66</v>
      </c>
      <c r="G52" s="27">
        <v>4.9400000000000004</v>
      </c>
      <c r="H52" s="44">
        <f t="shared" si="7"/>
        <v>2.6227488956846756E-3</v>
      </c>
      <c r="I52" s="27">
        <v>5.77</v>
      </c>
      <c r="J52" s="44">
        <f t="shared" si="8"/>
        <v>2.4753430945649696E-3</v>
      </c>
      <c r="K52" s="44">
        <f t="shared" si="6"/>
        <v>-0.143847487001733</v>
      </c>
      <c r="P52" s="32"/>
    </row>
    <row r="53" spans="2:16" x14ac:dyDescent="0.2">
      <c r="B53" s="31"/>
      <c r="F53" s="37" t="s">
        <v>35</v>
      </c>
      <c r="G53" s="27">
        <v>2.0499999999999998</v>
      </c>
      <c r="H53" s="44">
        <f t="shared" si="7"/>
        <v>1.0883876996262316E-3</v>
      </c>
      <c r="I53" s="27">
        <v>0.31</v>
      </c>
      <c r="J53" s="44">
        <f t="shared" si="8"/>
        <v>1.3299070352082161E-4</v>
      </c>
      <c r="K53" s="44">
        <f t="shared" si="6"/>
        <v>5.6129032258064511</v>
      </c>
      <c r="P53" s="32"/>
    </row>
    <row r="54" spans="2:16" x14ac:dyDescent="0.2">
      <c r="B54" s="31"/>
      <c r="F54" s="38" t="s">
        <v>12</v>
      </c>
      <c r="G54" s="27">
        <f>+G32-SUM(G44:G53)</f>
        <v>7.6299999999998818</v>
      </c>
      <c r="H54" s="44">
        <f t="shared" si="7"/>
        <v>4.0509259259258633E-3</v>
      </c>
      <c r="I54" s="27">
        <f>+I32-SUM(I44:I53)</f>
        <v>13.520000000000437</v>
      </c>
      <c r="J54" s="44">
        <f t="shared" si="8"/>
        <v>5.8001106825856978E-3</v>
      </c>
      <c r="K54" s="44">
        <f t="shared" si="6"/>
        <v>-0.43565088757399151</v>
      </c>
      <c r="P54" s="32"/>
    </row>
    <row r="55" spans="2:16" x14ac:dyDescent="0.2">
      <c r="B55" s="31"/>
      <c r="F55" s="38" t="s">
        <v>2</v>
      </c>
      <c r="G55" s="40">
        <f>+SUM(G44:G54)</f>
        <v>1883.52</v>
      </c>
      <c r="H55" s="40"/>
      <c r="I55" s="40">
        <f>+SUM(I44:I54)</f>
        <v>2330.9900000000002</v>
      </c>
      <c r="J55" s="40"/>
      <c r="K55" s="45">
        <f t="shared" si="6"/>
        <v>-0.19196564549826478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0">
        <f>+SUM(G68:G78)</f>
        <v>14.53</v>
      </c>
      <c r="H67" s="40"/>
      <c r="I67" s="40">
        <f>+SUM(I68:I78)</f>
        <v>14.52</v>
      </c>
      <c r="J67" s="40"/>
      <c r="K67" s="45">
        <f t="shared" ref="K67:K91" si="9">+IFERROR(G67/I67-1, "-")</f>
        <v>6.8870523415975882E-4</v>
      </c>
      <c r="P67" s="32"/>
    </row>
    <row r="68" spans="2:16" x14ac:dyDescent="0.2">
      <c r="B68" s="31"/>
      <c r="F68" s="43" t="s">
        <v>148</v>
      </c>
      <c r="G68" s="27">
        <v>2.37</v>
      </c>
      <c r="H68" s="44">
        <f>+G68/G$67</f>
        <v>0.16311080523055749</v>
      </c>
      <c r="I68" s="27">
        <v>1.73</v>
      </c>
      <c r="J68" s="44">
        <f>+I68/I$67</f>
        <v>0.11914600550964187</v>
      </c>
      <c r="K68" s="44">
        <f t="shared" si="9"/>
        <v>0.36994219653179194</v>
      </c>
      <c r="P68" s="32"/>
    </row>
    <row r="69" spans="2:16" x14ac:dyDescent="0.2">
      <c r="B69" s="31"/>
      <c r="F69" s="43" t="s">
        <v>72</v>
      </c>
      <c r="G69" s="27">
        <v>2.37</v>
      </c>
      <c r="H69" s="44">
        <f t="shared" ref="H69:H78" si="10">+G69/G$67</f>
        <v>0.16311080523055749</v>
      </c>
      <c r="I69" s="27">
        <v>2.2999999999999998</v>
      </c>
      <c r="J69" s="44">
        <f t="shared" ref="J69:J78" si="11">+I69/I$67</f>
        <v>0.1584022038567493</v>
      </c>
      <c r="K69" s="44">
        <f t="shared" si="9"/>
        <v>3.0434782608695699E-2</v>
      </c>
      <c r="P69" s="32"/>
    </row>
    <row r="70" spans="2:16" x14ac:dyDescent="0.2">
      <c r="B70" s="31"/>
      <c r="F70" s="43" t="s">
        <v>149</v>
      </c>
      <c r="G70" s="27">
        <v>2.15</v>
      </c>
      <c r="H70" s="44">
        <f t="shared" si="10"/>
        <v>0.14796971782518925</v>
      </c>
      <c r="I70" s="27">
        <v>1.03</v>
      </c>
      <c r="J70" s="44">
        <f t="shared" si="11"/>
        <v>7.0936639118457309E-2</v>
      </c>
      <c r="K70" s="44">
        <f t="shared" si="9"/>
        <v>1.087378640776699</v>
      </c>
      <c r="P70" s="32"/>
    </row>
    <row r="71" spans="2:16" x14ac:dyDescent="0.2">
      <c r="B71" s="31"/>
      <c r="F71" s="43" t="s">
        <v>150</v>
      </c>
      <c r="G71" s="27">
        <v>1.1399999999999999</v>
      </c>
      <c r="H71" s="44">
        <f t="shared" si="10"/>
        <v>7.8458362009635241E-2</v>
      </c>
      <c r="I71" s="27">
        <v>1.97</v>
      </c>
      <c r="J71" s="44">
        <f t="shared" si="11"/>
        <v>0.13567493112947659</v>
      </c>
      <c r="K71" s="44">
        <f t="shared" si="9"/>
        <v>-0.42131979695431476</v>
      </c>
      <c r="P71" s="32"/>
    </row>
    <row r="72" spans="2:16" x14ac:dyDescent="0.2">
      <c r="B72" s="31"/>
      <c r="F72" s="43" t="s">
        <v>151</v>
      </c>
      <c r="G72" s="27">
        <v>0.82</v>
      </c>
      <c r="H72" s="44">
        <f t="shared" si="10"/>
        <v>5.6434962147281484E-2</v>
      </c>
      <c r="I72" s="27">
        <v>0.2</v>
      </c>
      <c r="J72" s="44">
        <f t="shared" si="11"/>
        <v>1.3774104683195593E-2</v>
      </c>
      <c r="K72" s="44">
        <f t="shared" si="9"/>
        <v>3.0999999999999996</v>
      </c>
      <c r="P72" s="32"/>
    </row>
    <row r="73" spans="2:16" x14ac:dyDescent="0.2">
      <c r="B73" s="31"/>
      <c r="F73" s="43" t="s">
        <v>98</v>
      </c>
      <c r="G73" s="27">
        <v>0.71</v>
      </c>
      <c r="H73" s="44">
        <f t="shared" si="10"/>
        <v>4.8864418444597386E-2</v>
      </c>
      <c r="I73" s="27">
        <v>0.61</v>
      </c>
      <c r="J73" s="44">
        <f t="shared" si="11"/>
        <v>4.2011019283746558E-2</v>
      </c>
      <c r="K73" s="44">
        <f t="shared" si="9"/>
        <v>0.16393442622950816</v>
      </c>
      <c r="P73" s="32"/>
    </row>
    <row r="74" spans="2:16" x14ac:dyDescent="0.2">
      <c r="B74" s="31"/>
      <c r="F74" s="43" t="s">
        <v>73</v>
      </c>
      <c r="G74" s="27">
        <v>0.65</v>
      </c>
      <c r="H74" s="44">
        <f t="shared" si="10"/>
        <v>4.4735030970406063E-2</v>
      </c>
      <c r="I74" s="27">
        <v>1.17</v>
      </c>
      <c r="J74" s="44">
        <f t="shared" si="11"/>
        <v>8.057851239669421E-2</v>
      </c>
      <c r="K74" s="44">
        <f t="shared" si="9"/>
        <v>-0.44444444444444442</v>
      </c>
      <c r="P74" s="32"/>
    </row>
    <row r="75" spans="2:16" x14ac:dyDescent="0.2">
      <c r="B75" s="31"/>
      <c r="F75" s="43" t="s">
        <v>36</v>
      </c>
      <c r="G75" s="27">
        <v>0.5</v>
      </c>
      <c r="H75" s="44">
        <f t="shared" si="10"/>
        <v>3.4411562284927734E-2</v>
      </c>
      <c r="I75" s="27">
        <v>0.26</v>
      </c>
      <c r="J75" s="44">
        <f t="shared" si="11"/>
        <v>1.790633608815427E-2</v>
      </c>
      <c r="K75" s="44">
        <f t="shared" si="9"/>
        <v>0.92307692307692291</v>
      </c>
      <c r="P75" s="32"/>
    </row>
    <row r="76" spans="2:16" x14ac:dyDescent="0.2">
      <c r="B76" s="31"/>
      <c r="F76" s="43" t="s">
        <v>124</v>
      </c>
      <c r="G76" s="27">
        <v>0.47</v>
      </c>
      <c r="H76" s="44">
        <f t="shared" si="10"/>
        <v>3.2346868547832072E-2</v>
      </c>
      <c r="I76" s="27">
        <v>0.31</v>
      </c>
      <c r="J76" s="44">
        <f t="shared" si="11"/>
        <v>2.1349862258953169E-2</v>
      </c>
      <c r="K76" s="44">
        <f t="shared" si="9"/>
        <v>0.5161290322580645</v>
      </c>
      <c r="P76" s="32"/>
    </row>
    <row r="77" spans="2:16" x14ac:dyDescent="0.2">
      <c r="B77" s="31"/>
      <c r="F77" s="43" t="s">
        <v>152</v>
      </c>
      <c r="G77" s="27">
        <v>0.26</v>
      </c>
      <c r="H77" s="44">
        <f t="shared" si="10"/>
        <v>1.7894012388162423E-2</v>
      </c>
      <c r="I77" s="27">
        <v>1.06</v>
      </c>
      <c r="J77" s="44">
        <f t="shared" si="11"/>
        <v>7.3002754820936641E-2</v>
      </c>
      <c r="K77" s="44">
        <f t="shared" si="9"/>
        <v>-0.75471698113207553</v>
      </c>
      <c r="P77" s="32"/>
    </row>
    <row r="78" spans="2:16" x14ac:dyDescent="0.2">
      <c r="B78" s="31"/>
      <c r="F78" s="43" t="s">
        <v>12</v>
      </c>
      <c r="G78" s="27">
        <f>+G15-SUM(G68:G77)</f>
        <v>3.0899999999999963</v>
      </c>
      <c r="H78" s="44">
        <f t="shared" si="10"/>
        <v>0.21266345492085317</v>
      </c>
      <c r="I78" s="27">
        <f>+I15-SUM(I68:I77)</f>
        <v>3.879999999999999</v>
      </c>
      <c r="J78" s="44">
        <f t="shared" si="11"/>
        <v>0.26721763085399441</v>
      </c>
      <c r="K78" s="44">
        <f t="shared" si="9"/>
        <v>-0.20360824742268113</v>
      </c>
      <c r="P78" s="32"/>
    </row>
    <row r="79" spans="2:16" x14ac:dyDescent="0.2">
      <c r="B79" s="31"/>
      <c r="F79" s="38" t="s">
        <v>6</v>
      </c>
      <c r="G79" s="40">
        <f>+SUM(G80:G90)</f>
        <v>1868.99</v>
      </c>
      <c r="H79" s="40"/>
      <c r="I79" s="40">
        <f>+SUM(I80:I90)</f>
        <v>2316.4700000000003</v>
      </c>
      <c r="J79" s="40"/>
      <c r="K79" s="45">
        <f t="shared" si="9"/>
        <v>-0.19317323341118176</v>
      </c>
      <c r="P79" s="32"/>
    </row>
    <row r="80" spans="2:16" x14ac:dyDescent="0.2">
      <c r="B80" s="31"/>
      <c r="F80" s="43" t="s">
        <v>104</v>
      </c>
      <c r="G80" s="27">
        <v>1814.68</v>
      </c>
      <c r="H80" s="44">
        <f>+G80/G$79</f>
        <v>0.97094152456674465</v>
      </c>
      <c r="I80" s="27">
        <v>2254.94</v>
      </c>
      <c r="J80" s="44">
        <f>+I80/I$79</f>
        <v>0.97343803286897723</v>
      </c>
      <c r="K80" s="44">
        <f t="shared" si="9"/>
        <v>-0.19524244547526759</v>
      </c>
      <c r="P80" s="32"/>
    </row>
    <row r="81" spans="2:16" x14ac:dyDescent="0.2">
      <c r="B81" s="31"/>
      <c r="F81" s="43" t="s">
        <v>111</v>
      </c>
      <c r="G81" s="27">
        <v>32.99</v>
      </c>
      <c r="H81" s="44">
        <f t="shared" ref="H81:H90" si="12">+G81/G$79</f>
        <v>1.7651244789966776E-2</v>
      </c>
      <c r="I81" s="27">
        <v>10.89</v>
      </c>
      <c r="J81" s="44">
        <f t="shared" ref="J81:J90" si="13">+I81/I$79</f>
        <v>4.7011185122190231E-3</v>
      </c>
      <c r="K81" s="44">
        <f t="shared" si="9"/>
        <v>2.0293847566574841</v>
      </c>
      <c r="P81" s="32"/>
    </row>
    <row r="82" spans="2:16" x14ac:dyDescent="0.2">
      <c r="B82" s="31"/>
      <c r="F82" s="43" t="s">
        <v>108</v>
      </c>
      <c r="G82" s="27">
        <v>10.47</v>
      </c>
      <c r="H82" s="44">
        <f t="shared" si="12"/>
        <v>5.6019561367369542E-3</v>
      </c>
      <c r="I82" s="27">
        <v>0</v>
      </c>
      <c r="J82" s="44">
        <f t="shared" si="13"/>
        <v>0</v>
      </c>
      <c r="K82" s="44" t="str">
        <f t="shared" si="9"/>
        <v>-</v>
      </c>
      <c r="P82" s="32"/>
    </row>
    <row r="83" spans="2:16" x14ac:dyDescent="0.2">
      <c r="B83" s="31"/>
      <c r="F83" s="43" t="s">
        <v>114</v>
      </c>
      <c r="G83" s="27">
        <v>3.4</v>
      </c>
      <c r="H83" s="44">
        <f t="shared" si="12"/>
        <v>1.8191643615000615E-3</v>
      </c>
      <c r="I83" s="27">
        <v>17.18</v>
      </c>
      <c r="J83" s="44">
        <f t="shared" si="13"/>
        <v>7.4164569366320298E-3</v>
      </c>
      <c r="K83" s="44">
        <f t="shared" si="9"/>
        <v>-0.8020954598370198</v>
      </c>
      <c r="P83" s="32"/>
    </row>
    <row r="84" spans="2:16" x14ac:dyDescent="0.2">
      <c r="B84" s="31"/>
      <c r="F84" s="43" t="s">
        <v>145</v>
      </c>
      <c r="G84" s="27">
        <v>2.15</v>
      </c>
      <c r="H84" s="44">
        <f t="shared" si="12"/>
        <v>1.15035393447798E-3</v>
      </c>
      <c r="I84" s="27">
        <v>3.5</v>
      </c>
      <c r="J84" s="44">
        <f t="shared" si="13"/>
        <v>1.5109196320263157E-3</v>
      </c>
      <c r="K84" s="44">
        <f t="shared" si="9"/>
        <v>-0.38571428571428579</v>
      </c>
      <c r="P84" s="32"/>
    </row>
    <row r="85" spans="2:16" x14ac:dyDescent="0.2">
      <c r="B85" s="31"/>
      <c r="F85" s="43" t="s">
        <v>103</v>
      </c>
      <c r="G85" s="27">
        <v>2.14</v>
      </c>
      <c r="H85" s="44">
        <f t="shared" si="12"/>
        <v>1.1450034510618035E-3</v>
      </c>
      <c r="I85" s="27">
        <v>27.17</v>
      </c>
      <c r="J85" s="44">
        <f t="shared" si="13"/>
        <v>1.1729053257758571E-2</v>
      </c>
      <c r="K85" s="44">
        <f t="shared" si="9"/>
        <v>-0.92123665807876332</v>
      </c>
      <c r="P85" s="32"/>
    </row>
    <row r="86" spans="2:16" x14ac:dyDescent="0.2">
      <c r="B86" s="31"/>
      <c r="F86" s="43" t="s">
        <v>113</v>
      </c>
      <c r="G86" s="27">
        <v>1.81</v>
      </c>
      <c r="H86" s="44">
        <f t="shared" si="12"/>
        <v>9.6843749832797399E-4</v>
      </c>
      <c r="I86" s="27">
        <v>1.59</v>
      </c>
      <c r="J86" s="44">
        <f t="shared" si="13"/>
        <v>6.8638920426338347E-4</v>
      </c>
      <c r="K86" s="44">
        <f t="shared" si="9"/>
        <v>0.13836477987421381</v>
      </c>
      <c r="P86" s="32"/>
    </row>
    <row r="87" spans="2:16" x14ac:dyDescent="0.2">
      <c r="B87" s="31"/>
      <c r="F87" s="43" t="s">
        <v>146</v>
      </c>
      <c r="G87" s="27">
        <v>1.1299999999999999</v>
      </c>
      <c r="H87" s="44">
        <f t="shared" si="12"/>
        <v>6.0460462602796158E-4</v>
      </c>
      <c r="I87" s="27">
        <v>0.54</v>
      </c>
      <c r="J87" s="44">
        <f t="shared" si="13"/>
        <v>2.3311331465548872E-4</v>
      </c>
      <c r="K87" s="44">
        <f t="shared" si="9"/>
        <v>1.0925925925925921</v>
      </c>
      <c r="P87" s="32"/>
    </row>
    <row r="88" spans="2:16" x14ac:dyDescent="0.2">
      <c r="B88" s="31"/>
      <c r="F88" s="43" t="s">
        <v>112</v>
      </c>
      <c r="G88" s="27">
        <v>0.19</v>
      </c>
      <c r="H88" s="44">
        <f t="shared" si="12"/>
        <v>1.0165918490735638E-4</v>
      </c>
      <c r="I88" s="27">
        <v>0.16</v>
      </c>
      <c r="J88" s="44">
        <f t="shared" si="13"/>
        <v>6.9070611749774441E-5</v>
      </c>
      <c r="K88" s="44">
        <f t="shared" si="9"/>
        <v>0.1875</v>
      </c>
      <c r="P88" s="32"/>
    </row>
    <row r="89" spans="2:16" x14ac:dyDescent="0.2">
      <c r="B89" s="31"/>
      <c r="F89" s="43" t="s">
        <v>147</v>
      </c>
      <c r="G89" s="27">
        <v>0.02</v>
      </c>
      <c r="H89" s="44">
        <f t="shared" si="12"/>
        <v>1.0700966832353304E-5</v>
      </c>
      <c r="I89" s="27">
        <v>0.03</v>
      </c>
      <c r="J89" s="44">
        <f t="shared" si="13"/>
        <v>1.2950739703082706E-5</v>
      </c>
      <c r="K89" s="44">
        <f t="shared" si="9"/>
        <v>-0.33333333333333326</v>
      </c>
      <c r="P89" s="32"/>
    </row>
    <row r="90" spans="2:16" x14ac:dyDescent="0.2">
      <c r="B90" s="31"/>
      <c r="F90" s="43" t="s">
        <v>12</v>
      </c>
      <c r="G90" s="27">
        <f>+G27-SUM(G80:G89)</f>
        <v>9.9999999995361577E-3</v>
      </c>
      <c r="H90" s="44">
        <f t="shared" si="12"/>
        <v>5.3504834159284738E-6</v>
      </c>
      <c r="I90" s="27">
        <f>+I27-SUM(I80:I89)</f>
        <v>0.47000000000025466</v>
      </c>
      <c r="J90" s="44">
        <f t="shared" si="13"/>
        <v>2.0289492201507232E-4</v>
      </c>
      <c r="K90" s="44">
        <f t="shared" si="9"/>
        <v>-0.97872340425631754</v>
      </c>
      <c r="P90" s="32"/>
    </row>
    <row r="91" spans="2:16" x14ac:dyDescent="0.2">
      <c r="B91" s="31"/>
      <c r="F91" s="38" t="s">
        <v>2</v>
      </c>
      <c r="G91" s="40">
        <f>+G79+G67</f>
        <v>1883.52</v>
      </c>
      <c r="H91" s="40"/>
      <c r="I91" s="40">
        <f>+I79+I67</f>
        <v>2330.9900000000002</v>
      </c>
      <c r="J91" s="40"/>
      <c r="K91" s="45">
        <f t="shared" si="9"/>
        <v>-0.19196564549826478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32" zoomScale="109" zoomScaleNormal="85" workbookViewId="0">
      <selection activeCell="F70" sqref="F70"/>
    </sheetView>
  </sheetViews>
  <sheetFormatPr baseColWidth="10" defaultColWidth="0" defaultRowHeight="12" x14ac:dyDescent="0.2"/>
  <cols>
    <col min="1" max="1" width="11.7109375" style="23" customWidth="1"/>
    <col min="2" max="4" width="12.7109375" style="23" customWidth="1"/>
    <col min="5" max="5" width="4.28515625" style="23" customWidth="1"/>
    <col min="6" max="6" width="23.85546875" style="23" customWidth="1"/>
    <col min="7" max="16" width="12.710937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0" t="s">
        <v>160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2:16" x14ac:dyDescent="0.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6" spans="2:16" x14ac:dyDescent="0.2">
      <c r="B6" s="26"/>
    </row>
    <row r="7" spans="2:16" x14ac:dyDescent="0.2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2:16" x14ac:dyDescent="0.2">
      <c r="B8" s="31"/>
      <c r="I8" s="36"/>
      <c r="J8" s="36"/>
      <c r="K8" s="36"/>
      <c r="L8" s="36"/>
      <c r="M8" s="36"/>
      <c r="N8" s="36"/>
      <c r="O8" s="36"/>
      <c r="P8" s="32"/>
    </row>
    <row r="9" spans="2:16" x14ac:dyDescent="0.2">
      <c r="B9" s="31"/>
      <c r="F9" s="36" t="s">
        <v>3</v>
      </c>
      <c r="G9" s="36"/>
      <c r="H9" s="36"/>
      <c r="I9" s="36"/>
      <c r="J9" s="36"/>
      <c r="K9" s="36"/>
      <c r="L9" s="41"/>
      <c r="M9" s="41"/>
      <c r="N9" s="41"/>
      <c r="O9" s="41"/>
      <c r="P9" s="32"/>
    </row>
    <row r="10" spans="2:16" x14ac:dyDescent="0.2">
      <c r="B10" s="3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32"/>
    </row>
    <row r="11" spans="2:16" x14ac:dyDescent="0.2">
      <c r="B11" s="31"/>
      <c r="F11" s="81" t="s">
        <v>90</v>
      </c>
      <c r="G11" s="81"/>
      <c r="H11" s="81"/>
      <c r="I11" s="81"/>
      <c r="J11" s="81"/>
      <c r="K11" s="81"/>
      <c r="L11" s="41"/>
      <c r="M11" s="41"/>
      <c r="N11" s="41"/>
      <c r="O11" s="41"/>
      <c r="P11" s="32"/>
    </row>
    <row r="12" spans="2:16" x14ac:dyDescent="0.2">
      <c r="B12" s="31"/>
      <c r="F12" s="77" t="s">
        <v>84</v>
      </c>
      <c r="G12" s="77"/>
      <c r="H12" s="77"/>
      <c r="I12" s="77"/>
      <c r="J12" s="77"/>
      <c r="K12" s="77"/>
      <c r="L12" s="41"/>
      <c r="M12" s="41"/>
      <c r="N12" s="41"/>
      <c r="O12" s="41"/>
      <c r="P12" s="32"/>
    </row>
    <row r="13" spans="2:16" x14ac:dyDescent="0.2">
      <c r="B13" s="31"/>
      <c r="F13" s="42"/>
      <c r="G13" s="42"/>
      <c r="H13" s="42"/>
      <c r="I13" s="42"/>
      <c r="J13" s="42"/>
      <c r="K13" s="42"/>
      <c r="L13" s="41"/>
      <c r="M13" s="41"/>
      <c r="N13" s="41"/>
      <c r="O13" s="41"/>
      <c r="P13" s="32"/>
    </row>
    <row r="14" spans="2:16" x14ac:dyDescent="0.2">
      <c r="B14" s="31"/>
      <c r="F14" s="39" t="s">
        <v>4</v>
      </c>
      <c r="G14" s="39" t="s">
        <v>85</v>
      </c>
      <c r="H14" s="39" t="s">
        <v>7</v>
      </c>
      <c r="I14" s="39" t="s">
        <v>8</v>
      </c>
      <c r="J14" s="39" t="s">
        <v>7</v>
      </c>
      <c r="K14" s="39" t="s">
        <v>87</v>
      </c>
      <c r="L14" s="41"/>
      <c r="M14" s="41"/>
      <c r="N14" s="41"/>
      <c r="O14" s="41"/>
      <c r="P14" s="32"/>
    </row>
    <row r="15" spans="2:16" x14ac:dyDescent="0.2">
      <c r="B15" s="31"/>
      <c r="F15" s="38" t="s">
        <v>5</v>
      </c>
      <c r="G15" s="40">
        <v>164.76</v>
      </c>
      <c r="H15" s="45">
        <f>+G15/G32</f>
        <v>0.34322139821681524</v>
      </c>
      <c r="I15" s="40">
        <v>154.41999999999999</v>
      </c>
      <c r="J15" s="40"/>
      <c r="K15" s="45">
        <f>+IFERROR(G15/I15-1, "-")</f>
        <v>6.6960238311099651E-2</v>
      </c>
      <c r="L15" s="41"/>
      <c r="M15" s="41"/>
      <c r="N15" s="41"/>
      <c r="O15" s="41"/>
      <c r="P15" s="32"/>
    </row>
    <row r="16" spans="2:16" x14ac:dyDescent="0.2">
      <c r="B16" s="31"/>
      <c r="F16" s="43" t="s">
        <v>37</v>
      </c>
      <c r="G16" s="27">
        <v>92.64</v>
      </c>
      <c r="H16" s="44">
        <f>+G16/G$15</f>
        <v>0.562272396212673</v>
      </c>
      <c r="I16" s="27">
        <v>85.25</v>
      </c>
      <c r="J16" s="44">
        <f>+I16/I$15</f>
        <v>0.55206579458619354</v>
      </c>
      <c r="K16" s="44">
        <f t="shared" ref="K16:K25" si="0">+IFERROR(G16/I16-1, "-")</f>
        <v>8.6686217008797639E-2</v>
      </c>
      <c r="L16" s="41"/>
      <c r="M16" s="41"/>
      <c r="N16" s="41"/>
      <c r="O16" s="41"/>
      <c r="P16" s="32"/>
    </row>
    <row r="17" spans="2:16" x14ac:dyDescent="0.2">
      <c r="B17" s="31"/>
      <c r="F17" s="43" t="s">
        <v>58</v>
      </c>
      <c r="G17" s="27">
        <v>52.34</v>
      </c>
      <c r="H17" s="44">
        <f t="shared" ref="H17:H25" si="1">+G17/G$15</f>
        <v>0.31767419276523434</v>
      </c>
      <c r="I17" s="27">
        <v>45.65</v>
      </c>
      <c r="J17" s="44">
        <f t="shared" ref="J17:J25" si="2">+I17/I$15</f>
        <v>0.29562232871389715</v>
      </c>
      <c r="K17" s="44">
        <f t="shared" si="0"/>
        <v>0.14654983570646229</v>
      </c>
      <c r="L17" s="41"/>
      <c r="M17" s="41"/>
      <c r="N17" s="41"/>
      <c r="O17" s="41"/>
      <c r="P17" s="32"/>
    </row>
    <row r="18" spans="2:16" x14ac:dyDescent="0.2">
      <c r="B18" s="31"/>
      <c r="F18" s="43" t="s">
        <v>59</v>
      </c>
      <c r="G18" s="27">
        <v>6.01</v>
      </c>
      <c r="H18" s="44">
        <f t="shared" si="1"/>
        <v>3.6477300315610584E-2</v>
      </c>
      <c r="I18" s="27">
        <v>8.15</v>
      </c>
      <c r="J18" s="44">
        <f t="shared" si="2"/>
        <v>5.2778137546949884E-2</v>
      </c>
      <c r="K18" s="44">
        <f t="shared" si="0"/>
        <v>-0.26257668711656446</v>
      </c>
      <c r="L18" s="41"/>
      <c r="M18" s="41"/>
      <c r="N18" s="41"/>
      <c r="O18" s="41"/>
      <c r="P18" s="32"/>
    </row>
    <row r="19" spans="2:16" x14ac:dyDescent="0.2">
      <c r="B19" s="31"/>
      <c r="F19" s="43" t="s">
        <v>19</v>
      </c>
      <c r="G19" s="27">
        <v>4.32</v>
      </c>
      <c r="H19" s="44">
        <f t="shared" si="1"/>
        <v>2.6219956300072837E-2</v>
      </c>
      <c r="I19" s="27">
        <v>6.69</v>
      </c>
      <c r="J19" s="44">
        <f t="shared" si="2"/>
        <v>4.3323403704183402E-2</v>
      </c>
      <c r="K19" s="44">
        <f t="shared" si="0"/>
        <v>-0.35426008968609868</v>
      </c>
      <c r="L19" s="41"/>
      <c r="M19" s="41"/>
      <c r="N19" s="41"/>
      <c r="O19" s="41"/>
      <c r="P19" s="32"/>
    </row>
    <row r="20" spans="2:16" x14ac:dyDescent="0.2">
      <c r="B20" s="31"/>
      <c r="F20" s="43" t="s">
        <v>21</v>
      </c>
      <c r="G20" s="27">
        <v>4.25</v>
      </c>
      <c r="H20" s="44">
        <f t="shared" si="1"/>
        <v>2.5795095897062394E-2</v>
      </c>
      <c r="I20" s="27">
        <v>2.14</v>
      </c>
      <c r="J20" s="44">
        <f t="shared" si="2"/>
        <v>1.385830850926046E-2</v>
      </c>
      <c r="K20" s="44">
        <f t="shared" si="0"/>
        <v>0.98598130841121479</v>
      </c>
      <c r="P20" s="32"/>
    </row>
    <row r="21" spans="2:16" x14ac:dyDescent="0.2">
      <c r="B21" s="31"/>
      <c r="F21" s="43" t="s">
        <v>18</v>
      </c>
      <c r="G21" s="27">
        <v>1.47</v>
      </c>
      <c r="H21" s="44">
        <f t="shared" si="1"/>
        <v>8.9220684632192286E-3</v>
      </c>
      <c r="I21" s="27">
        <v>1.74</v>
      </c>
      <c r="J21" s="44">
        <f t="shared" si="2"/>
        <v>1.1267970470146355E-2</v>
      </c>
      <c r="K21" s="44">
        <f t="shared" si="0"/>
        <v>-0.15517241379310343</v>
      </c>
      <c r="P21" s="32"/>
    </row>
    <row r="22" spans="2:16" x14ac:dyDescent="0.2">
      <c r="B22" s="31"/>
      <c r="F22" s="43" t="s">
        <v>17</v>
      </c>
      <c r="G22" s="27">
        <v>1.4</v>
      </c>
      <c r="H22" s="44">
        <f t="shared" si="1"/>
        <v>8.4972080602087885E-3</v>
      </c>
      <c r="I22" s="27">
        <v>0.68</v>
      </c>
      <c r="J22" s="44">
        <f t="shared" si="2"/>
        <v>4.4035746664939784E-3</v>
      </c>
      <c r="K22" s="44">
        <f t="shared" si="0"/>
        <v>1.0588235294117645</v>
      </c>
      <c r="P22" s="32"/>
    </row>
    <row r="23" spans="2:16" x14ac:dyDescent="0.2">
      <c r="B23" s="31"/>
      <c r="F23" s="43" t="s">
        <v>20</v>
      </c>
      <c r="G23" s="27">
        <v>0.6</v>
      </c>
      <c r="H23" s="44">
        <f t="shared" si="1"/>
        <v>3.6416605972323379E-3</v>
      </c>
      <c r="I23" s="27">
        <v>2.2799999999999998</v>
      </c>
      <c r="J23" s="44">
        <f t="shared" si="2"/>
        <v>1.4764926822950395E-2</v>
      </c>
      <c r="K23" s="44">
        <f t="shared" si="0"/>
        <v>-0.73684210526315796</v>
      </c>
      <c r="P23" s="32"/>
    </row>
    <row r="24" spans="2:16" x14ac:dyDescent="0.2">
      <c r="B24" s="31"/>
      <c r="F24" s="43" t="s">
        <v>22</v>
      </c>
      <c r="G24" s="27">
        <v>0.26</v>
      </c>
      <c r="H24" s="44">
        <f t="shared" si="1"/>
        <v>1.5780529254673466E-3</v>
      </c>
      <c r="I24" s="27">
        <v>0.5</v>
      </c>
      <c r="J24" s="44">
        <f t="shared" si="2"/>
        <v>3.2379225488926308E-3</v>
      </c>
      <c r="K24" s="44">
        <f t="shared" si="0"/>
        <v>-0.48</v>
      </c>
      <c r="P24" s="32"/>
    </row>
    <row r="25" spans="2:16" x14ac:dyDescent="0.2">
      <c r="B25" s="31"/>
      <c r="F25" s="43" t="s">
        <v>91</v>
      </c>
      <c r="G25" s="27">
        <v>0.11</v>
      </c>
      <c r="H25" s="44">
        <f t="shared" si="1"/>
        <v>6.6763777615926197E-4</v>
      </c>
      <c r="I25" s="27">
        <v>0.11</v>
      </c>
      <c r="J25" s="44">
        <f t="shared" si="2"/>
        <v>7.1234296075637878E-4</v>
      </c>
      <c r="K25" s="44">
        <f t="shared" si="0"/>
        <v>0</v>
      </c>
      <c r="P25" s="32"/>
    </row>
    <row r="26" spans="2:16" x14ac:dyDescent="0.2">
      <c r="B26" s="31"/>
      <c r="F26" s="43" t="s">
        <v>12</v>
      </c>
      <c r="G26" s="27">
        <f>G15-SUM(G16:G25)</f>
        <v>1.3599999999999852</v>
      </c>
      <c r="H26" s="27"/>
      <c r="I26" s="27">
        <f>I15-SUM(I16:I25)</f>
        <v>1.2299999999999613</v>
      </c>
      <c r="J26" s="27"/>
      <c r="K26" s="27"/>
      <c r="P26" s="32"/>
    </row>
    <row r="27" spans="2:16" x14ac:dyDescent="0.2">
      <c r="B27" s="31"/>
      <c r="F27" s="38" t="s">
        <v>6</v>
      </c>
      <c r="G27" s="40">
        <f>+SUM(G28:G31)</f>
        <v>315.28000000000003</v>
      </c>
      <c r="H27" s="45">
        <f>+G27/G32</f>
        <v>0.65677860178318481</v>
      </c>
      <c r="I27" s="40">
        <f>+SUM(I28:I31)</f>
        <v>571.21</v>
      </c>
      <c r="J27" s="40"/>
      <c r="K27" s="45">
        <f t="shared" ref="K27:K32" si="3">+IFERROR(G27/I27-1, "-")</f>
        <v>-0.44804887869610122</v>
      </c>
      <c r="P27" s="32"/>
    </row>
    <row r="28" spans="2:16" x14ac:dyDescent="0.2">
      <c r="B28" s="31"/>
      <c r="F28" s="43" t="s">
        <v>23</v>
      </c>
      <c r="G28" s="27">
        <v>312.32</v>
      </c>
      <c r="H28" s="44">
        <f>+G28/G$27</f>
        <v>0.99061151991880225</v>
      </c>
      <c r="I28" s="27">
        <v>568.73</v>
      </c>
      <c r="J28" s="44">
        <f t="shared" ref="J28:J31" si="4">+I28/I$27</f>
        <v>0.99565833931478787</v>
      </c>
      <c r="K28" s="44">
        <f t="shared" si="3"/>
        <v>-0.45084662317795798</v>
      </c>
      <c r="P28" s="32"/>
    </row>
    <row r="29" spans="2:16" x14ac:dyDescent="0.2">
      <c r="B29" s="31"/>
      <c r="F29" s="43" t="s">
        <v>26</v>
      </c>
      <c r="G29" s="27">
        <v>2.8</v>
      </c>
      <c r="H29" s="44">
        <f t="shared" ref="H29:H31" si="5">+G29/G$27</f>
        <v>8.8809946714031966E-3</v>
      </c>
      <c r="I29" s="27">
        <v>2.25</v>
      </c>
      <c r="J29" s="44">
        <f t="shared" si="4"/>
        <v>3.9390066700512941E-3</v>
      </c>
      <c r="K29" s="44">
        <f t="shared" si="3"/>
        <v>0.24444444444444446</v>
      </c>
      <c r="P29" s="32"/>
    </row>
    <row r="30" spans="2:16" x14ac:dyDescent="0.2">
      <c r="B30" s="31"/>
      <c r="F30" s="43" t="s">
        <v>60</v>
      </c>
      <c r="G30" s="27">
        <v>0.16</v>
      </c>
      <c r="H30" s="44">
        <f t="shared" si="5"/>
        <v>5.0748540979446834E-4</v>
      </c>
      <c r="I30" s="27">
        <v>0.23</v>
      </c>
      <c r="J30" s="44">
        <f t="shared" si="4"/>
        <v>4.0265401516079901E-4</v>
      </c>
      <c r="K30" s="44">
        <f t="shared" si="3"/>
        <v>-0.30434782608695654</v>
      </c>
      <c r="P30" s="32"/>
    </row>
    <row r="31" spans="2:16" x14ac:dyDescent="0.2">
      <c r="B31" s="31"/>
      <c r="F31" s="51"/>
      <c r="G31" s="52"/>
      <c r="H31" s="44">
        <f t="shared" si="5"/>
        <v>0</v>
      </c>
      <c r="I31" s="52"/>
      <c r="J31" s="44">
        <f t="shared" si="4"/>
        <v>0</v>
      </c>
      <c r="K31" s="44" t="str">
        <f t="shared" si="3"/>
        <v>-</v>
      </c>
      <c r="P31" s="32"/>
    </row>
    <row r="32" spans="2:16" x14ac:dyDescent="0.2">
      <c r="B32" s="31"/>
      <c r="F32" s="38" t="s">
        <v>2</v>
      </c>
      <c r="G32" s="40">
        <f>+G27+G15</f>
        <v>480.04</v>
      </c>
      <c r="H32" s="40"/>
      <c r="I32" s="40">
        <f>+I27+I15</f>
        <v>725.63</v>
      </c>
      <c r="J32" s="40"/>
      <c r="K32" s="45">
        <f t="shared" si="3"/>
        <v>-0.33845072557639566</v>
      </c>
      <c r="P32" s="32"/>
    </row>
    <row r="33" spans="2:16" x14ac:dyDescent="0.2">
      <c r="B33" s="31"/>
      <c r="F33" s="41"/>
      <c r="G33" s="60">
        <f>+G32/G34</f>
        <v>3.6163493584528139E-2</v>
      </c>
      <c r="H33" s="41"/>
      <c r="I33" s="41"/>
      <c r="J33" s="41"/>
      <c r="K33" s="41"/>
      <c r="P33" s="32"/>
    </row>
    <row r="34" spans="2:16" x14ac:dyDescent="0.2">
      <c r="B34" s="31"/>
      <c r="F34" s="41" t="s">
        <v>9</v>
      </c>
      <c r="G34" s="40">
        <v>13274.16</v>
      </c>
      <c r="H34" s="41"/>
      <c r="I34" s="41"/>
      <c r="J34" s="41"/>
      <c r="K34" s="41"/>
      <c r="P34" s="32"/>
    </row>
    <row r="35" spans="2:16" x14ac:dyDescent="0.2">
      <c r="B35" s="31"/>
      <c r="F35" s="41" t="s">
        <v>10</v>
      </c>
      <c r="G35" s="41"/>
      <c r="H35" s="41"/>
      <c r="I35" s="41"/>
      <c r="J35" s="41"/>
      <c r="K35" s="41"/>
      <c r="P35" s="32"/>
    </row>
    <row r="36" spans="2:16" x14ac:dyDescent="0.2">
      <c r="B36" s="31"/>
      <c r="F36" s="41"/>
      <c r="G36" s="41"/>
      <c r="H36" s="41"/>
      <c r="I36" s="41"/>
      <c r="J36" s="41"/>
      <c r="K36" s="41"/>
      <c r="P36" s="32"/>
    </row>
    <row r="37" spans="2:16" x14ac:dyDescent="0.2">
      <c r="B37" s="31"/>
      <c r="F37" s="41"/>
      <c r="G37" s="41"/>
      <c r="H37" s="41"/>
      <c r="I37" s="41"/>
      <c r="J37" s="41"/>
      <c r="K37" s="41"/>
      <c r="P37" s="32"/>
    </row>
    <row r="38" spans="2:16" x14ac:dyDescent="0.2">
      <c r="B38" s="31"/>
      <c r="F38" s="36" t="s">
        <v>13</v>
      </c>
      <c r="G38" s="36"/>
      <c r="H38" s="36"/>
      <c r="I38" s="36"/>
      <c r="J38" s="36"/>
      <c r="K38" s="36"/>
      <c r="P38" s="32"/>
    </row>
    <row r="39" spans="2:16" x14ac:dyDescent="0.2">
      <c r="B39" s="31"/>
      <c r="F39" s="41"/>
      <c r="G39" s="41"/>
      <c r="H39" s="41"/>
      <c r="I39" s="41"/>
      <c r="J39" s="41"/>
      <c r="K39" s="41"/>
      <c r="P39" s="32"/>
    </row>
    <row r="40" spans="2:16" x14ac:dyDescent="0.2">
      <c r="B40" s="31"/>
      <c r="F40" s="81" t="s">
        <v>86</v>
      </c>
      <c r="G40" s="81"/>
      <c r="H40" s="81"/>
      <c r="I40" s="81"/>
      <c r="J40" s="81"/>
      <c r="K40" s="81"/>
      <c r="P40" s="32"/>
    </row>
    <row r="41" spans="2:16" x14ac:dyDescent="0.2">
      <c r="B41" s="31"/>
      <c r="F41" s="77" t="s">
        <v>84</v>
      </c>
      <c r="G41" s="77"/>
      <c r="H41" s="77"/>
      <c r="I41" s="77"/>
      <c r="J41" s="77"/>
      <c r="K41" s="77"/>
      <c r="P41" s="32"/>
    </row>
    <row r="42" spans="2:16" x14ac:dyDescent="0.2">
      <c r="B42" s="31"/>
      <c r="F42" s="42"/>
      <c r="G42" s="42"/>
      <c r="H42" s="42"/>
      <c r="I42" s="42"/>
      <c r="J42" s="42"/>
      <c r="K42" s="42"/>
      <c r="P42" s="32"/>
    </row>
    <row r="43" spans="2:16" x14ac:dyDescent="0.2">
      <c r="B43" s="31"/>
      <c r="F43" s="39" t="s">
        <v>11</v>
      </c>
      <c r="G43" s="39" t="s">
        <v>85</v>
      </c>
      <c r="H43" s="39" t="s">
        <v>7</v>
      </c>
      <c r="I43" s="39" t="s">
        <v>8</v>
      </c>
      <c r="J43" s="39" t="s">
        <v>7</v>
      </c>
      <c r="K43" s="39" t="s">
        <v>87</v>
      </c>
      <c r="P43" s="32"/>
    </row>
    <row r="44" spans="2:16" x14ac:dyDescent="0.2">
      <c r="B44" s="31"/>
      <c r="F44" s="37" t="s">
        <v>35</v>
      </c>
      <c r="G44" s="27">
        <v>165.9</v>
      </c>
      <c r="H44" s="44">
        <f>+G44/G$55</f>
        <v>0.34559620031664029</v>
      </c>
      <c r="I44" s="27">
        <v>240.76</v>
      </c>
      <c r="J44" s="44">
        <f>+I44/I$55</f>
        <v>0.33179444069291514</v>
      </c>
      <c r="K44" s="44">
        <f t="shared" ref="K44:K55" si="6">+IFERROR(G44/I44-1, "-")</f>
        <v>-0.31093204851304201</v>
      </c>
      <c r="P44" s="32"/>
    </row>
    <row r="45" spans="2:16" x14ac:dyDescent="0.2">
      <c r="B45" s="31"/>
      <c r="F45" s="37" t="s">
        <v>40</v>
      </c>
      <c r="G45" s="27">
        <v>86.9</v>
      </c>
      <c r="H45" s="44">
        <f t="shared" ref="H45:H54" si="7">+G45/G$55</f>
        <v>0.18102658111824016</v>
      </c>
      <c r="I45" s="27">
        <v>118.9</v>
      </c>
      <c r="J45" s="44">
        <f t="shared" ref="J45:J54" si="8">+I45/I$55</f>
        <v>0.16385761338423163</v>
      </c>
      <c r="K45" s="44">
        <f t="shared" si="6"/>
        <v>-0.26913372582001682</v>
      </c>
      <c r="P45" s="32"/>
    </row>
    <row r="46" spans="2:16" x14ac:dyDescent="0.2">
      <c r="B46" s="31"/>
      <c r="F46" s="37" t="s">
        <v>27</v>
      </c>
      <c r="G46" s="27">
        <v>47.59</v>
      </c>
      <c r="H46" s="44">
        <f t="shared" si="7"/>
        <v>9.9137571869010913E-2</v>
      </c>
      <c r="I46" s="27">
        <v>126.51</v>
      </c>
      <c r="J46" s="44">
        <f t="shared" si="8"/>
        <v>0.1743450518859474</v>
      </c>
      <c r="K46" s="44">
        <f t="shared" si="6"/>
        <v>-0.62382420362026714</v>
      </c>
      <c r="P46" s="32"/>
    </row>
    <row r="47" spans="2:16" x14ac:dyDescent="0.2">
      <c r="B47" s="31"/>
      <c r="F47" s="37" t="s">
        <v>30</v>
      </c>
      <c r="G47" s="27">
        <v>40.479999999999997</v>
      </c>
      <c r="H47" s="44">
        <f t="shared" si="7"/>
        <v>8.4326306141154897E-2</v>
      </c>
      <c r="I47" s="27">
        <v>20.97</v>
      </c>
      <c r="J47" s="44">
        <f t="shared" si="8"/>
        <v>2.8899025674241692E-2</v>
      </c>
      <c r="K47" s="44">
        <f t="shared" si="6"/>
        <v>0.93037672865999044</v>
      </c>
      <c r="P47" s="32"/>
    </row>
    <row r="48" spans="2:16" x14ac:dyDescent="0.2">
      <c r="B48" s="31"/>
      <c r="F48" s="37" t="s">
        <v>65</v>
      </c>
      <c r="G48" s="27">
        <v>34.15</v>
      </c>
      <c r="H48" s="44">
        <f t="shared" si="7"/>
        <v>7.1139905007916004E-2</v>
      </c>
      <c r="I48" s="27">
        <v>26.54</v>
      </c>
      <c r="J48" s="44">
        <f t="shared" si="8"/>
        <v>3.6575114038835219E-2</v>
      </c>
      <c r="K48" s="44">
        <f t="shared" si="6"/>
        <v>0.28673700075357944</v>
      </c>
      <c r="P48" s="32"/>
    </row>
    <row r="49" spans="2:16" x14ac:dyDescent="0.2">
      <c r="B49" s="31"/>
      <c r="F49" s="37" t="s">
        <v>29</v>
      </c>
      <c r="G49" s="27">
        <v>24.37</v>
      </c>
      <c r="H49" s="44">
        <f t="shared" si="7"/>
        <v>5.0766602783101411E-2</v>
      </c>
      <c r="I49" s="27">
        <v>15.34</v>
      </c>
      <c r="J49" s="44">
        <f t="shared" si="8"/>
        <v>2.1140250540909278E-2</v>
      </c>
      <c r="K49" s="44">
        <f t="shared" si="6"/>
        <v>0.58865710560625817</v>
      </c>
      <c r="P49" s="32"/>
    </row>
    <row r="50" spans="2:16" x14ac:dyDescent="0.2">
      <c r="B50" s="31"/>
      <c r="F50" s="37" t="s">
        <v>34</v>
      </c>
      <c r="G50" s="27">
        <v>20.420000000000002</v>
      </c>
      <c r="H50" s="44">
        <f t="shared" si="7"/>
        <v>4.2538121823181403E-2</v>
      </c>
      <c r="I50" s="27">
        <v>48.48</v>
      </c>
      <c r="J50" s="44">
        <f t="shared" si="8"/>
        <v>6.6810909141022279E-2</v>
      </c>
      <c r="K50" s="44">
        <f t="shared" si="6"/>
        <v>-0.57879537953795368</v>
      </c>
      <c r="P50" s="32"/>
    </row>
    <row r="51" spans="2:16" x14ac:dyDescent="0.2">
      <c r="B51" s="31"/>
      <c r="F51" s="37" t="s">
        <v>38</v>
      </c>
      <c r="G51" s="27">
        <v>12.62</v>
      </c>
      <c r="H51" s="44">
        <f t="shared" si="7"/>
        <v>2.6289475877010245E-2</v>
      </c>
      <c r="I51" s="27">
        <v>9.82</v>
      </c>
      <c r="J51" s="44">
        <f t="shared" si="8"/>
        <v>1.3533067816931494E-2</v>
      </c>
      <c r="K51" s="44">
        <f t="shared" si="6"/>
        <v>0.28513238289205689</v>
      </c>
      <c r="P51" s="32"/>
    </row>
    <row r="52" spans="2:16" x14ac:dyDescent="0.2">
      <c r="B52" s="31"/>
      <c r="F52" s="37" t="s">
        <v>33</v>
      </c>
      <c r="G52" s="27">
        <v>11.81</v>
      </c>
      <c r="H52" s="44">
        <f t="shared" si="7"/>
        <v>2.4602116490292477E-2</v>
      </c>
      <c r="I52" s="27">
        <v>33.71</v>
      </c>
      <c r="J52" s="44">
        <f t="shared" si="8"/>
        <v>4.6456182903132449E-2</v>
      </c>
      <c r="K52" s="44">
        <f t="shared" si="6"/>
        <v>-0.64965885493918718</v>
      </c>
      <c r="P52" s="32"/>
    </row>
    <row r="53" spans="2:16" x14ac:dyDescent="0.2">
      <c r="B53" s="31"/>
      <c r="F53" s="37" t="s">
        <v>32</v>
      </c>
      <c r="G53" s="27">
        <v>9.9</v>
      </c>
      <c r="H53" s="44">
        <f t="shared" si="7"/>
        <v>2.0623281393217233E-2</v>
      </c>
      <c r="I53" s="27">
        <v>30.59</v>
      </c>
      <c r="J53" s="44">
        <f t="shared" si="8"/>
        <v>4.2156470928710221E-2</v>
      </c>
      <c r="K53" s="44">
        <f t="shared" si="6"/>
        <v>-0.67636482510624385</v>
      </c>
      <c r="P53" s="32"/>
    </row>
    <row r="54" spans="2:16" x14ac:dyDescent="0.2">
      <c r="B54" s="31"/>
      <c r="F54" s="38" t="s">
        <v>12</v>
      </c>
      <c r="G54" s="27">
        <f>+G32-SUM(G44:G53)</f>
        <v>25.900000000000034</v>
      </c>
      <c r="H54" s="44">
        <f t="shared" si="7"/>
        <v>5.3953837180235047E-2</v>
      </c>
      <c r="I54" s="27">
        <f>+I32-SUM(I44:I53)</f>
        <v>54.009999999999877</v>
      </c>
      <c r="J54" s="44">
        <f t="shared" si="8"/>
        <v>7.4431872993123052E-2</v>
      </c>
      <c r="K54" s="44">
        <f t="shared" si="6"/>
        <v>-0.52045917422699328</v>
      </c>
      <c r="P54" s="32"/>
    </row>
    <row r="55" spans="2:16" x14ac:dyDescent="0.2">
      <c r="B55" s="31"/>
      <c r="F55" s="38" t="s">
        <v>2</v>
      </c>
      <c r="G55" s="40">
        <f>+SUM(G44:G54)</f>
        <v>480.04</v>
      </c>
      <c r="H55" s="40"/>
      <c r="I55" s="40">
        <f>+SUM(I44:I54)</f>
        <v>725.63</v>
      </c>
      <c r="J55" s="40"/>
      <c r="K55" s="45">
        <f t="shared" si="6"/>
        <v>-0.33845072557639566</v>
      </c>
      <c r="P55" s="32"/>
    </row>
    <row r="56" spans="2:16" x14ac:dyDescent="0.2">
      <c r="B56" s="31"/>
      <c r="F56" s="41"/>
      <c r="G56" s="41"/>
      <c r="H56" s="41"/>
      <c r="I56" s="41"/>
      <c r="J56" s="41"/>
      <c r="K56" s="41"/>
      <c r="P56" s="32"/>
    </row>
    <row r="57" spans="2:16" x14ac:dyDescent="0.2">
      <c r="B57" s="31"/>
      <c r="F57" s="41" t="s">
        <v>9</v>
      </c>
      <c r="G57" s="41"/>
      <c r="H57" s="41"/>
      <c r="I57" s="41"/>
      <c r="J57" s="41"/>
      <c r="K57" s="41"/>
      <c r="P57" s="32"/>
    </row>
    <row r="58" spans="2:16" x14ac:dyDescent="0.2">
      <c r="B58" s="31"/>
      <c r="F58" s="41" t="s">
        <v>10</v>
      </c>
      <c r="G58" s="41"/>
      <c r="H58" s="41"/>
      <c r="I58" s="41"/>
      <c r="J58" s="41"/>
      <c r="K58" s="41"/>
      <c r="P58" s="32"/>
    </row>
    <row r="59" spans="2:16" x14ac:dyDescent="0.2">
      <c r="B59" s="31"/>
      <c r="F59" s="41"/>
      <c r="G59" s="41"/>
      <c r="H59" s="41"/>
      <c r="I59" s="41"/>
      <c r="J59" s="41"/>
      <c r="K59" s="41"/>
      <c r="P59" s="32"/>
    </row>
    <row r="60" spans="2:16" x14ac:dyDescent="0.2">
      <c r="B60" s="31"/>
      <c r="F60" s="41"/>
      <c r="G60" s="41"/>
      <c r="H60" s="41"/>
      <c r="I60" s="41"/>
      <c r="J60" s="41"/>
      <c r="K60" s="41"/>
      <c r="P60" s="32"/>
    </row>
    <row r="61" spans="2:16" x14ac:dyDescent="0.2">
      <c r="B61" s="31"/>
      <c r="F61" s="36" t="s">
        <v>14</v>
      </c>
      <c r="G61" s="36"/>
      <c r="H61" s="36"/>
      <c r="I61" s="36"/>
      <c r="J61" s="36"/>
      <c r="K61" s="36"/>
      <c r="P61" s="32"/>
    </row>
    <row r="62" spans="2:16" x14ac:dyDescent="0.2">
      <c r="B62" s="31"/>
      <c r="F62" s="41"/>
      <c r="G62" s="41"/>
      <c r="H62" s="41"/>
      <c r="I62" s="41"/>
      <c r="J62" s="41"/>
      <c r="K62" s="41"/>
      <c r="P62" s="32"/>
    </row>
    <row r="63" spans="2:16" x14ac:dyDescent="0.2">
      <c r="B63" s="31"/>
      <c r="F63" s="81" t="s">
        <v>88</v>
      </c>
      <c r="G63" s="81"/>
      <c r="H63" s="81"/>
      <c r="I63" s="81"/>
      <c r="J63" s="81"/>
      <c r="K63" s="81"/>
      <c r="P63" s="32"/>
    </row>
    <row r="64" spans="2:16" x14ac:dyDescent="0.2">
      <c r="B64" s="31"/>
      <c r="F64" s="77" t="s">
        <v>84</v>
      </c>
      <c r="G64" s="77"/>
      <c r="H64" s="77"/>
      <c r="I64" s="77"/>
      <c r="J64" s="77"/>
      <c r="K64" s="77"/>
      <c r="P64" s="32"/>
    </row>
    <row r="65" spans="2:16" x14ac:dyDescent="0.2">
      <c r="B65" s="31"/>
      <c r="F65" s="42"/>
      <c r="G65" s="42"/>
      <c r="H65" s="42"/>
      <c r="I65" s="42"/>
      <c r="J65" s="42"/>
      <c r="K65" s="42"/>
      <c r="P65" s="32"/>
    </row>
    <row r="66" spans="2:16" x14ac:dyDescent="0.2">
      <c r="B66" s="31"/>
      <c r="F66" s="39" t="s">
        <v>4</v>
      </c>
      <c r="G66" s="39" t="s">
        <v>85</v>
      </c>
      <c r="H66" s="39" t="s">
        <v>7</v>
      </c>
      <c r="I66" s="39" t="s">
        <v>8</v>
      </c>
      <c r="J66" s="39" t="s">
        <v>7</v>
      </c>
      <c r="K66" s="39" t="s">
        <v>87</v>
      </c>
      <c r="P66" s="32"/>
    </row>
    <row r="67" spans="2:16" x14ac:dyDescent="0.2">
      <c r="B67" s="31"/>
      <c r="F67" s="38" t="s">
        <v>5</v>
      </c>
      <c r="G67" s="40">
        <f>+SUM(G68:G78)</f>
        <v>164.76</v>
      </c>
      <c r="H67" s="40"/>
      <c r="I67" s="40">
        <f>+SUM(I68:I78)</f>
        <v>154.41999999999999</v>
      </c>
      <c r="J67" s="40"/>
      <c r="K67" s="45">
        <f t="shared" ref="K67:K91" si="9">+IFERROR(G67/I67-1, "-")</f>
        <v>6.6960238311099651E-2</v>
      </c>
      <c r="P67" s="32"/>
    </row>
    <row r="68" spans="2:16" x14ac:dyDescent="0.2">
      <c r="B68" s="31"/>
      <c r="F68" s="43" t="s">
        <v>78</v>
      </c>
      <c r="G68" s="27">
        <v>29.71</v>
      </c>
      <c r="H68" s="44">
        <f>+G68/G$67</f>
        <v>0.18032289390628795</v>
      </c>
      <c r="I68" s="27">
        <v>19.170000000000002</v>
      </c>
      <c r="J68" s="44">
        <f>+I68/I$67</f>
        <v>0.12414195052454348</v>
      </c>
      <c r="K68" s="44">
        <f t="shared" si="9"/>
        <v>0.54981742305685954</v>
      </c>
      <c r="P68" s="32"/>
    </row>
    <row r="69" spans="2:16" x14ac:dyDescent="0.2">
      <c r="B69" s="31"/>
      <c r="F69" s="43" t="s">
        <v>155</v>
      </c>
      <c r="G69" s="27">
        <v>19.559999999999999</v>
      </c>
      <c r="H69" s="44">
        <f t="shared" ref="H69:H78" si="10">+G69/G$67</f>
        <v>0.11871813546977422</v>
      </c>
      <c r="I69" s="27">
        <v>14.2</v>
      </c>
      <c r="J69" s="44">
        <f t="shared" ref="J69:J78" si="11">+I69/I$67</f>
        <v>9.1957000388550703E-2</v>
      </c>
      <c r="K69" s="44">
        <f t="shared" si="9"/>
        <v>0.37746478873239431</v>
      </c>
      <c r="P69" s="32"/>
    </row>
    <row r="70" spans="2:16" x14ac:dyDescent="0.2">
      <c r="B70" s="31"/>
      <c r="F70" s="43" t="s">
        <v>156</v>
      </c>
      <c r="G70" s="27">
        <v>14.3</v>
      </c>
      <c r="H70" s="44">
        <f t="shared" si="10"/>
        <v>8.6792910900704068E-2</v>
      </c>
      <c r="I70" s="27">
        <v>17.559999999999999</v>
      </c>
      <c r="J70" s="44">
        <f t="shared" si="11"/>
        <v>0.11371583991710918</v>
      </c>
      <c r="K70" s="44">
        <f t="shared" si="9"/>
        <v>-0.18564920273348506</v>
      </c>
      <c r="P70" s="32"/>
    </row>
    <row r="71" spans="2:16" x14ac:dyDescent="0.2">
      <c r="B71" s="31"/>
      <c r="F71" s="43" t="s">
        <v>74</v>
      </c>
      <c r="G71" s="27">
        <v>13.24</v>
      </c>
      <c r="H71" s="44">
        <f t="shared" si="10"/>
        <v>8.0359310512260265E-2</v>
      </c>
      <c r="I71" s="27">
        <v>18.329999999999998</v>
      </c>
      <c r="J71" s="44">
        <f t="shared" si="11"/>
        <v>0.11870224064240384</v>
      </c>
      <c r="K71" s="44">
        <f t="shared" si="9"/>
        <v>-0.27768685215493716</v>
      </c>
      <c r="P71" s="32"/>
    </row>
    <row r="72" spans="2:16" x14ac:dyDescent="0.2">
      <c r="B72" s="31"/>
      <c r="F72" s="43" t="s">
        <v>99</v>
      </c>
      <c r="G72" s="27">
        <v>10.5</v>
      </c>
      <c r="H72" s="44">
        <f t="shared" si="10"/>
        <v>6.3729060451565914E-2</v>
      </c>
      <c r="I72" s="27">
        <v>9.65</v>
      </c>
      <c r="J72" s="44">
        <f t="shared" si="11"/>
        <v>6.2491905193627774E-2</v>
      </c>
      <c r="K72" s="44">
        <f t="shared" si="9"/>
        <v>8.8082901554404014E-2</v>
      </c>
      <c r="P72" s="32"/>
    </row>
    <row r="73" spans="2:16" x14ac:dyDescent="0.2">
      <c r="B73" s="31"/>
      <c r="F73" s="43" t="s">
        <v>75</v>
      </c>
      <c r="G73" s="27">
        <v>5.86</v>
      </c>
      <c r="H73" s="44">
        <f t="shared" si="10"/>
        <v>3.5566885166302506E-2</v>
      </c>
      <c r="I73" s="27">
        <v>3.84</v>
      </c>
      <c r="J73" s="44">
        <f t="shared" si="11"/>
        <v>2.4867245175495403E-2</v>
      </c>
      <c r="K73" s="44">
        <f t="shared" si="9"/>
        <v>0.52604166666666674</v>
      </c>
      <c r="P73" s="32"/>
    </row>
    <row r="74" spans="2:16" x14ac:dyDescent="0.2">
      <c r="B74" s="31"/>
      <c r="F74" s="43" t="s">
        <v>120</v>
      </c>
      <c r="G74" s="27">
        <v>5.0999999999999996</v>
      </c>
      <c r="H74" s="44">
        <f t="shared" si="10"/>
        <v>3.0954115076474872E-2</v>
      </c>
      <c r="I74" s="27">
        <v>4.5999999999999996</v>
      </c>
      <c r="J74" s="44">
        <f t="shared" si="11"/>
        <v>2.9788887449812201E-2</v>
      </c>
      <c r="K74" s="44">
        <f t="shared" si="9"/>
        <v>0.10869565217391308</v>
      </c>
      <c r="P74" s="32"/>
    </row>
    <row r="75" spans="2:16" x14ac:dyDescent="0.2">
      <c r="B75" s="31"/>
      <c r="F75" s="43" t="s">
        <v>157</v>
      </c>
      <c r="G75" s="27">
        <v>3.9</v>
      </c>
      <c r="H75" s="44">
        <f t="shared" si="10"/>
        <v>2.3670793882010197E-2</v>
      </c>
      <c r="I75" s="27">
        <v>1.91</v>
      </c>
      <c r="J75" s="44">
        <f t="shared" si="11"/>
        <v>1.2368864136769849E-2</v>
      </c>
      <c r="K75" s="44">
        <f t="shared" si="9"/>
        <v>1.0418848167539267</v>
      </c>
      <c r="P75" s="32"/>
    </row>
    <row r="76" spans="2:16" x14ac:dyDescent="0.2">
      <c r="B76" s="31"/>
      <c r="F76" s="43" t="s">
        <v>158</v>
      </c>
      <c r="G76" s="27">
        <v>3.56</v>
      </c>
      <c r="H76" s="44">
        <f t="shared" si="10"/>
        <v>2.1607186210245207E-2</v>
      </c>
      <c r="I76" s="27">
        <v>3.61</v>
      </c>
      <c r="J76" s="44">
        <f t="shared" si="11"/>
        <v>2.3377800803004792E-2</v>
      </c>
      <c r="K76" s="44">
        <f t="shared" si="9"/>
        <v>-1.3850415512465353E-2</v>
      </c>
      <c r="P76" s="32"/>
    </row>
    <row r="77" spans="2:16" x14ac:dyDescent="0.2">
      <c r="B77" s="31"/>
      <c r="F77" s="43" t="s">
        <v>159</v>
      </c>
      <c r="G77" s="27">
        <v>3.51</v>
      </c>
      <c r="H77" s="44">
        <f t="shared" si="10"/>
        <v>2.1303714493809175E-2</v>
      </c>
      <c r="I77" s="27">
        <v>5.17</v>
      </c>
      <c r="J77" s="44">
        <f t="shared" si="11"/>
        <v>3.3480119155549805E-2</v>
      </c>
      <c r="K77" s="44">
        <f t="shared" si="9"/>
        <v>-0.32108317214700199</v>
      </c>
      <c r="P77" s="32"/>
    </row>
    <row r="78" spans="2:16" x14ac:dyDescent="0.2">
      <c r="B78" s="31"/>
      <c r="F78" s="43" t="s">
        <v>12</v>
      </c>
      <c r="G78" s="27">
        <f>+G15-SUM(G68:G77)</f>
        <v>55.519999999999996</v>
      </c>
      <c r="H78" s="44">
        <f t="shared" si="10"/>
        <v>0.33697499393056568</v>
      </c>
      <c r="I78" s="27">
        <f>+I15-SUM(I68:I77)</f>
        <v>56.379999999999981</v>
      </c>
      <c r="J78" s="44">
        <f t="shared" si="11"/>
        <v>0.3651081466131329</v>
      </c>
      <c r="K78" s="44">
        <f t="shared" si="9"/>
        <v>-1.5253636041149043E-2</v>
      </c>
      <c r="P78" s="32"/>
    </row>
    <row r="79" spans="2:16" x14ac:dyDescent="0.2">
      <c r="B79" s="31"/>
      <c r="F79" s="38" t="s">
        <v>6</v>
      </c>
      <c r="G79" s="40">
        <f>+SUM(G80:G90)</f>
        <v>315.28000000000003</v>
      </c>
      <c r="H79" s="40"/>
      <c r="I79" s="40">
        <f>+SUM(I80:I90)</f>
        <v>571.21</v>
      </c>
      <c r="J79" s="40"/>
      <c r="K79" s="45">
        <f t="shared" si="9"/>
        <v>-0.44804887869610122</v>
      </c>
      <c r="P79" s="32"/>
    </row>
    <row r="80" spans="2:16" x14ac:dyDescent="0.2">
      <c r="B80" s="31"/>
      <c r="F80" s="43" t="s">
        <v>105</v>
      </c>
      <c r="G80" s="27">
        <v>162.13</v>
      </c>
      <c r="H80" s="44">
        <f>+G80/G$79</f>
        <v>0.51424130931235723</v>
      </c>
      <c r="I80" s="27">
        <v>283</v>
      </c>
      <c r="J80" s="44">
        <f>+I80/I$79</f>
        <v>0.49543950561089611</v>
      </c>
      <c r="K80" s="44">
        <f t="shared" si="9"/>
        <v>-0.42710247349823327</v>
      </c>
      <c r="P80" s="32"/>
    </row>
    <row r="81" spans="2:16" x14ac:dyDescent="0.2">
      <c r="B81" s="31"/>
      <c r="F81" s="43" t="s">
        <v>104</v>
      </c>
      <c r="G81" s="27">
        <v>118.03</v>
      </c>
      <c r="H81" s="44">
        <f t="shared" ref="H81:H90" si="12">+G81/G$79</f>
        <v>0.3743656432377569</v>
      </c>
      <c r="I81" s="27">
        <v>128.44999999999999</v>
      </c>
      <c r="J81" s="44">
        <f t="shared" ref="J81:J90" si="13">+I81/I$79</f>
        <v>0.22487351411915055</v>
      </c>
      <c r="K81" s="44">
        <f t="shared" si="9"/>
        <v>-8.1121058777734456E-2</v>
      </c>
      <c r="P81" s="32"/>
    </row>
    <row r="82" spans="2:16" x14ac:dyDescent="0.2">
      <c r="B82" s="31"/>
      <c r="F82" s="43" t="s">
        <v>103</v>
      </c>
      <c r="G82" s="27">
        <v>21.43</v>
      </c>
      <c r="H82" s="44">
        <f t="shared" si="12"/>
        <v>6.797132707434661E-2</v>
      </c>
      <c r="I82" s="27">
        <v>154</v>
      </c>
      <c r="J82" s="44">
        <f t="shared" si="13"/>
        <v>0.26960312319462193</v>
      </c>
      <c r="K82" s="44">
        <f t="shared" si="9"/>
        <v>-0.86084415584415586</v>
      </c>
      <c r="P82" s="32"/>
    </row>
    <row r="83" spans="2:16" x14ac:dyDescent="0.2">
      <c r="B83" s="31"/>
      <c r="F83" s="43" t="s">
        <v>114</v>
      </c>
      <c r="G83" s="27">
        <v>10.72</v>
      </c>
      <c r="H83" s="44">
        <f t="shared" si="12"/>
        <v>3.400152245622938E-2</v>
      </c>
      <c r="I83" s="27">
        <v>1.84</v>
      </c>
      <c r="J83" s="44">
        <f t="shared" si="13"/>
        <v>3.221232121286392E-3</v>
      </c>
      <c r="K83" s="44">
        <f t="shared" si="9"/>
        <v>4.8260869565217392</v>
      </c>
      <c r="P83" s="32"/>
    </row>
    <row r="84" spans="2:16" x14ac:dyDescent="0.2">
      <c r="B84" s="31"/>
      <c r="F84" s="43" t="s">
        <v>153</v>
      </c>
      <c r="G84" s="27">
        <v>2.79</v>
      </c>
      <c r="H84" s="44">
        <f t="shared" si="12"/>
        <v>8.8492768332910417E-3</v>
      </c>
      <c r="I84" s="27">
        <v>2.25</v>
      </c>
      <c r="J84" s="44">
        <f t="shared" si="13"/>
        <v>3.9390066700512941E-3</v>
      </c>
      <c r="K84" s="44">
        <f t="shared" si="9"/>
        <v>0.24</v>
      </c>
      <c r="P84" s="32"/>
    </row>
    <row r="85" spans="2:16" x14ac:dyDescent="0.2">
      <c r="B85" s="31"/>
      <c r="F85" s="43" t="s">
        <v>76</v>
      </c>
      <c r="G85" s="27">
        <v>0.09</v>
      </c>
      <c r="H85" s="44">
        <f t="shared" si="12"/>
        <v>2.8546054300938845E-4</v>
      </c>
      <c r="I85" s="27">
        <v>0.03</v>
      </c>
      <c r="J85" s="44">
        <f t="shared" si="13"/>
        <v>5.2520088934017254E-5</v>
      </c>
      <c r="K85" s="44">
        <f t="shared" si="9"/>
        <v>2</v>
      </c>
      <c r="P85" s="32"/>
    </row>
    <row r="86" spans="2:16" x14ac:dyDescent="0.2">
      <c r="B86" s="31"/>
      <c r="F86" s="43" t="s">
        <v>154</v>
      </c>
      <c r="G86" s="27">
        <v>0.06</v>
      </c>
      <c r="H86" s="44">
        <f t="shared" si="12"/>
        <v>1.9030702867292563E-4</v>
      </c>
      <c r="I86" s="27">
        <v>0.16</v>
      </c>
      <c r="J86" s="44">
        <f t="shared" si="13"/>
        <v>2.8010714098142541E-4</v>
      </c>
      <c r="K86" s="44">
        <f t="shared" si="9"/>
        <v>-0.625</v>
      </c>
      <c r="P86" s="32"/>
    </row>
    <row r="87" spans="2:16" x14ac:dyDescent="0.2">
      <c r="B87" s="31"/>
      <c r="F87" s="43" t="s">
        <v>126</v>
      </c>
      <c r="G87" s="27">
        <v>0.01</v>
      </c>
      <c r="H87" s="44">
        <f t="shared" si="12"/>
        <v>3.1717838112154271E-5</v>
      </c>
      <c r="I87" s="27">
        <v>0.01</v>
      </c>
      <c r="J87" s="44">
        <f t="shared" si="13"/>
        <v>1.7506696311339088E-5</v>
      </c>
      <c r="K87" s="44">
        <f t="shared" si="9"/>
        <v>0</v>
      </c>
      <c r="P87" s="32"/>
    </row>
    <row r="88" spans="2:16" x14ac:dyDescent="0.2">
      <c r="B88" s="31"/>
      <c r="F88" s="43"/>
      <c r="G88" s="27">
        <v>0.02</v>
      </c>
      <c r="H88" s="44">
        <f t="shared" si="12"/>
        <v>6.3435676224308542E-5</v>
      </c>
      <c r="I88" s="27">
        <v>0</v>
      </c>
      <c r="J88" s="44">
        <f t="shared" si="13"/>
        <v>0</v>
      </c>
      <c r="K88" s="44" t="str">
        <f t="shared" si="9"/>
        <v>-</v>
      </c>
      <c r="P88" s="32"/>
    </row>
    <row r="89" spans="2:16" x14ac:dyDescent="0.2">
      <c r="B89" s="31"/>
      <c r="F89" s="43"/>
      <c r="G89" s="27">
        <v>0.01</v>
      </c>
      <c r="H89" s="44">
        <f t="shared" si="12"/>
        <v>3.1717838112154271E-5</v>
      </c>
      <c r="I89" s="27">
        <v>0</v>
      </c>
      <c r="J89" s="44">
        <f t="shared" si="13"/>
        <v>0</v>
      </c>
      <c r="K89" s="44" t="str">
        <f t="shared" si="9"/>
        <v>-</v>
      </c>
      <c r="P89" s="32"/>
    </row>
    <row r="90" spans="2:16" x14ac:dyDescent="0.2">
      <c r="B90" s="31"/>
      <c r="F90" s="43" t="s">
        <v>12</v>
      </c>
      <c r="G90" s="27">
        <f>+G27-SUM(G80:G89)</f>
        <v>-9.9999999999340616E-3</v>
      </c>
      <c r="H90" s="44">
        <f t="shared" si="12"/>
        <v>-3.1717838111945128E-5</v>
      </c>
      <c r="I90" s="27">
        <f>+I27-SUM(I80:I89)</f>
        <v>1.4700000000000273</v>
      </c>
      <c r="J90" s="44">
        <f t="shared" si="13"/>
        <v>2.5734843577668934E-3</v>
      </c>
      <c r="K90" s="44">
        <f t="shared" si="9"/>
        <v>-1.0068027210883903</v>
      </c>
      <c r="P90" s="32"/>
    </row>
    <row r="91" spans="2:16" x14ac:dyDescent="0.2">
      <c r="B91" s="31"/>
      <c r="F91" s="38" t="s">
        <v>2</v>
      </c>
      <c r="G91" s="40">
        <f>+G79+G67</f>
        <v>480.04</v>
      </c>
      <c r="H91" s="40"/>
      <c r="I91" s="40">
        <f>+I79+I67</f>
        <v>725.63</v>
      </c>
      <c r="J91" s="40"/>
      <c r="K91" s="45">
        <f t="shared" si="9"/>
        <v>-0.33845072557639566</v>
      </c>
      <c r="P91" s="32"/>
    </row>
    <row r="92" spans="2:16" x14ac:dyDescent="0.2">
      <c r="B92" s="31"/>
      <c r="F92" s="41"/>
      <c r="G92" s="41"/>
      <c r="H92" s="41"/>
      <c r="I92" s="41"/>
      <c r="J92" s="41"/>
      <c r="K92" s="41"/>
      <c r="P92" s="32"/>
    </row>
    <row r="93" spans="2:16" x14ac:dyDescent="0.2">
      <c r="B93" s="31"/>
      <c r="F93" s="41" t="s">
        <v>9</v>
      </c>
      <c r="G93" s="41"/>
      <c r="H93" s="41"/>
      <c r="I93" s="41"/>
      <c r="J93" s="41"/>
      <c r="K93" s="41"/>
      <c r="P93" s="32"/>
    </row>
    <row r="94" spans="2:16" x14ac:dyDescent="0.2">
      <c r="B94" s="31"/>
      <c r="F94" s="41" t="s">
        <v>10</v>
      </c>
      <c r="G94" s="41"/>
      <c r="H94" s="41"/>
      <c r="I94" s="41"/>
      <c r="J94" s="41"/>
      <c r="K94" s="41"/>
      <c r="P94" s="32"/>
    </row>
    <row r="95" spans="2:16" x14ac:dyDescent="0.2">
      <c r="B95" s="31"/>
      <c r="P95" s="32"/>
    </row>
    <row r="96" spans="2:16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</row>
  </sheetData>
  <mergeCells count="7">
    <mergeCell ref="F64:K64"/>
    <mergeCell ref="F40:K40"/>
    <mergeCell ref="F41:K41"/>
    <mergeCell ref="F63:K63"/>
    <mergeCell ref="B2:P3"/>
    <mergeCell ref="F11:K11"/>
    <mergeCell ref="F12:K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Perucámaras </vt:lpstr>
      <vt:lpstr>Índice</vt:lpstr>
      <vt:lpstr>Macro Región Sur</vt:lpstr>
      <vt:lpstr>1. Arequipa</vt:lpstr>
      <vt:lpstr>2. Cusco</vt:lpstr>
      <vt:lpstr>3. Madre de Dios</vt:lpstr>
      <vt:lpstr>4. Moquegua</vt:lpstr>
      <vt:lpstr>5. Puno</vt:lpstr>
      <vt:lpstr>6. Tacna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José Rojas Gutiérrez - Perucamaras</cp:lastModifiedBy>
  <dcterms:created xsi:type="dcterms:W3CDTF">2021-01-10T03:39:07Z</dcterms:created>
  <dcterms:modified xsi:type="dcterms:W3CDTF">2023-04-24T15:05:57Z</dcterms:modified>
</cp:coreProperties>
</file>